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0" documentId="13_ncr:1_{FDEEFF5B-F59A-4246-9C0F-671D3FB7940F}" xr6:coauthVersionLast="45" xr6:coauthVersionMax="45" xr10:uidLastSave="{00000000-0000-0000-0000-000000000000}"/>
  <bookViews>
    <workbookView xWindow="22932" yWindow="-108" windowWidth="23256" windowHeight="14016" xr2:uid="{00000000-000D-0000-FFFF-FFFF00000000}"/>
  </bookViews>
  <sheets>
    <sheet name="General Summary" sheetId="5" r:id="rId1"/>
    <sheet name="Infrastructure Costs" sheetId="6" r:id="rId2"/>
    <sheet name="NGCD Cost Summary" sheetId="4" r:id="rId3"/>
    <sheet name="HPCD Cost Summary" sheetId="2" r:id="rId4"/>
    <sheet name="Raw NGCD Costs" sheetId="1" r:id="rId5"/>
    <sheet name="Raw HPCD Costs" sheetId="3" r:id="rId6"/>
  </sheets>
  <definedNames>
    <definedName name="_xlnm._FilterDatabase" localSheetId="2" hidden="1">'NGCD Cost Summary'!$B$2:$I$123</definedName>
    <definedName name="_xlnm._FilterDatabase" localSheetId="4" hidden="1">'Raw NGCD Costs'!$C$2:$L$207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5" l="1"/>
  <c r="P3" i="5" s="1"/>
  <c r="Q3" i="5" s="1"/>
  <c r="E5" i="5"/>
  <c r="P5" i="5" s="1"/>
  <c r="E4" i="5"/>
  <c r="P4" i="5" s="1"/>
  <c r="E3" i="5"/>
  <c r="M3" i="5" s="1"/>
  <c r="Q4" i="5" l="1"/>
  <c r="M4" i="5"/>
  <c r="P6" i="5"/>
  <c r="M5" i="5"/>
  <c r="Q5" i="5" s="1"/>
  <c r="P7" i="5"/>
  <c r="M6" i="5"/>
  <c r="P8" i="5"/>
  <c r="M7" i="5"/>
  <c r="M8" i="5"/>
  <c r="E7" i="6"/>
  <c r="G7" i="6" s="1"/>
  <c r="E6" i="6"/>
  <c r="G6" i="6" s="1"/>
  <c r="E5" i="6"/>
  <c r="F8" i="6"/>
  <c r="D8" i="6"/>
  <c r="Q8" i="5" l="1"/>
  <c r="Q7" i="5"/>
  <c r="Q6" i="5"/>
  <c r="E8" i="6"/>
  <c r="G5" i="6"/>
  <c r="G8" i="6" s="1"/>
  <c r="F6" i="5"/>
  <c r="F5" i="5"/>
  <c r="F4" i="5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3" i="3"/>
  <c r="F3" i="5" l="1"/>
  <c r="A4" i="1" l="1"/>
  <c r="A5" i="1"/>
  <c r="A6" i="1"/>
  <c r="A7" i="1"/>
  <c r="A8" i="1"/>
  <c r="A9" i="1"/>
  <c r="A10" i="1"/>
  <c r="I18" i="4" s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I122" i="4" s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3" i="1"/>
  <c r="I4" i="4" s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3" i="4"/>
  <c r="I123" i="4" l="1"/>
  <c r="I115" i="4"/>
  <c r="I107" i="4"/>
  <c r="I99" i="4"/>
  <c r="I91" i="4"/>
  <c r="I83" i="4"/>
  <c r="I75" i="4"/>
  <c r="I67" i="4"/>
  <c r="I59" i="4"/>
  <c r="I51" i="4"/>
  <c r="I43" i="4"/>
  <c r="I35" i="4"/>
  <c r="I27" i="4"/>
  <c r="I19" i="4"/>
  <c r="I11" i="4"/>
  <c r="I98" i="4"/>
  <c r="I74" i="4"/>
  <c r="I58" i="4"/>
  <c r="I34" i="4"/>
  <c r="I10" i="4"/>
  <c r="I3" i="4"/>
  <c r="I121" i="4"/>
  <c r="I113" i="4"/>
  <c r="I105" i="4"/>
  <c r="I97" i="4"/>
  <c r="I89" i="4"/>
  <c r="I81" i="4"/>
  <c r="I73" i="4"/>
  <c r="I65" i="4"/>
  <c r="I57" i="4"/>
  <c r="I49" i="4"/>
  <c r="I41" i="4"/>
  <c r="I33" i="4"/>
  <c r="I25" i="4"/>
  <c r="I17" i="4"/>
  <c r="I9" i="4"/>
  <c r="I120" i="4"/>
  <c r="I112" i="4"/>
  <c r="I104" i="4"/>
  <c r="I96" i="4"/>
  <c r="I88" i="4"/>
  <c r="I80" i="4"/>
  <c r="I72" i="4"/>
  <c r="I64" i="4"/>
  <c r="I56" i="4"/>
  <c r="I48" i="4"/>
  <c r="I40" i="4"/>
  <c r="I32" i="4"/>
  <c r="I24" i="4"/>
  <c r="I16" i="4"/>
  <c r="I8" i="4"/>
  <c r="I119" i="4"/>
  <c r="I111" i="4"/>
  <c r="I103" i="4"/>
  <c r="I95" i="4"/>
  <c r="I87" i="4"/>
  <c r="I79" i="4"/>
  <c r="I71" i="4"/>
  <c r="I63" i="4"/>
  <c r="I55" i="4"/>
  <c r="I47" i="4"/>
  <c r="I39" i="4"/>
  <c r="I31" i="4"/>
  <c r="I23" i="4"/>
  <c r="I15" i="4"/>
  <c r="I7" i="4"/>
  <c r="I114" i="4"/>
  <c r="I90" i="4"/>
  <c r="I42" i="4"/>
  <c r="L2" i="4"/>
  <c r="I118" i="4"/>
  <c r="I110" i="4"/>
  <c r="I102" i="4"/>
  <c r="I94" i="4"/>
  <c r="I86" i="4"/>
  <c r="I78" i="4"/>
  <c r="I70" i="4"/>
  <c r="I62" i="4"/>
  <c r="I54" i="4"/>
  <c r="I46" i="4"/>
  <c r="I38" i="4"/>
  <c r="I30" i="4"/>
  <c r="I22" i="4"/>
  <c r="I14" i="4"/>
  <c r="I6" i="4"/>
  <c r="I117" i="4"/>
  <c r="I109" i="4"/>
  <c r="I101" i="4"/>
  <c r="I93" i="4"/>
  <c r="I85" i="4"/>
  <c r="I77" i="4"/>
  <c r="I69" i="4"/>
  <c r="I61" i="4"/>
  <c r="I53" i="4"/>
  <c r="I45" i="4"/>
  <c r="I37" i="4"/>
  <c r="I29" i="4"/>
  <c r="I21" i="4"/>
  <c r="I13" i="4"/>
  <c r="I5" i="4"/>
  <c r="I106" i="4"/>
  <c r="I82" i="4"/>
  <c r="I66" i="4"/>
  <c r="I50" i="4"/>
  <c r="I26" i="4"/>
  <c r="I116" i="4"/>
  <c r="I108" i="4"/>
  <c r="I100" i="4"/>
  <c r="I92" i="4"/>
  <c r="I84" i="4"/>
  <c r="I76" i="4"/>
  <c r="I68" i="4"/>
  <c r="I60" i="4"/>
  <c r="I52" i="4"/>
  <c r="I44" i="4"/>
  <c r="I36" i="4"/>
  <c r="I28" i="4"/>
  <c r="I20" i="4"/>
  <c r="I12" i="4"/>
  <c r="L3" i="4"/>
  <c r="D4" i="2"/>
  <c r="D5" i="2"/>
  <c r="D6" i="2"/>
  <c r="D7" i="2"/>
  <c r="D8" i="2"/>
  <c r="D9" i="2"/>
  <c r="D10" i="2"/>
  <c r="D11" i="2"/>
  <c r="D12" i="2"/>
  <c r="D3" i="2"/>
  <c r="L4" i="4" l="1"/>
  <c r="E11" i="5"/>
  <c r="E12" i="5"/>
  <c r="E13" i="5"/>
  <c r="Q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tc={ABF28B02-E1C0-4C92-B488-B35B3C19BB08}</author>
    <author>tc={D276DB32-CE5A-49A1-B637-6D554F6C4AEE}</author>
  </authors>
  <commentList>
    <comment ref="B4" authorId="0" shapeId="0" xr:uid="{ABF28B02-E1C0-4C92-B488-B35B3C19BB08}">
      <text>
        <t>[Threaded comment]
Your version of Excel allows you to read this threaded comment; however, any edits to it will get removed if the file is opened in a newer version of Excel. Learn more: https://go.microsoft.com/fwlink/?linkid=870924
Comment:
    Blomberg DHP models are the same as Beko HPD models since blomberg is a subsidary of Beko</t>
      </text>
    </comment>
    <comment ref="B5" authorId="1" shapeId="0" xr:uid="{D276DB32-CE5A-49A1-B637-6D554F6C4AEE}">
      <text>
        <t>[Threaded comment]
Your version of Excel allows you to read this threaded comment; however, any edits to it will get removed if the file is opened in a newer version of Excel. Learn more: https://go.microsoft.com/fwlink/?linkid=870924
Comment:
    Blomberg DHP models are the same as Beko HPD models since blomberg is a subsidary of Beko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tc={85B5DC81-4BED-4F54-A6C8-31D80F52B49F}</author>
    <author>tc={2C5EB568-D6D0-4DFA-AEFA-EC60E61B5A52}</author>
  </authors>
  <commentList>
    <comment ref="H2" authorId="0" shapeId="0" xr:uid="{85B5DC81-4BED-4F54-A6C8-31D80F52B49F}">
      <text>
        <t>[Threaded comment]
Your version of Excel allows you to read this threaded comment; however, any edits to it will get removed if the file is opened in a newer version of Excel. Learn more: https://go.microsoft.com/fwlink/?linkid=870924
Comment:
    Max height (if adjustable)</t>
      </text>
    </comment>
    <comment ref="J2" authorId="1" shapeId="0" xr:uid="{2C5EB568-D6D0-4DFA-AEFA-EC60E61B5A52}">
      <text>
        <t>[Threaded comment]
Your version of Excel allows you to read this threaded comment; however, any edits to it will get removed if the file is opened in a newer version of Excel. Learn more: https://go.microsoft.com/fwlink/?linkid=870924
Comment:
    Depth with door closed</t>
      </text>
    </comment>
  </commentList>
</comments>
</file>

<file path=xl/sharedStrings.xml><?xml version="1.0" encoding="utf-8"?>
<sst xmlns="http://schemas.openxmlformats.org/spreadsheetml/2006/main" count="1620" uniqueCount="487">
  <si>
    <t>Manufacturer</t>
  </si>
  <si>
    <t>Model</t>
  </si>
  <si>
    <t>Cost</t>
  </si>
  <si>
    <t>Vented/Ventless</t>
  </si>
  <si>
    <t>Drum Capacity (cu. ft.)</t>
  </si>
  <si>
    <t>Height (in.)</t>
  </si>
  <si>
    <t>Width (in.)</t>
  </si>
  <si>
    <t>Depth (in.)</t>
  </si>
  <si>
    <t>CEF</t>
  </si>
  <si>
    <t>Estimate Cycle Time</t>
  </si>
  <si>
    <t>Estimate Usage (kWh)</t>
  </si>
  <si>
    <t>Asko</t>
  </si>
  <si>
    <t>Blomberg</t>
  </si>
  <si>
    <t>Miele</t>
  </si>
  <si>
    <t>Samsung</t>
  </si>
  <si>
    <t>Whirlpool</t>
  </si>
  <si>
    <t>DHP24400W</t>
  </si>
  <si>
    <t>DHP24412W</t>
  </si>
  <si>
    <t>Ventless</t>
  </si>
  <si>
    <t>URL</t>
  </si>
  <si>
    <t>Distributor</t>
  </si>
  <si>
    <t>Amazon</t>
  </si>
  <si>
    <t>https://www.amazon.com/Blomberg-DHP24412W-Ventless-Electric-Bi-Directional/dp/B00VN7V3MI</t>
  </si>
  <si>
    <t>AJMadison</t>
  </si>
  <si>
    <t>https://www.ajmadison.com/cgi-bin/ajmadison/DHP24412W.html</t>
  </si>
  <si>
    <t>https://www.ajmadison.com/cgi-bin/ajmadison/DHP24400W.html</t>
  </si>
  <si>
    <t>DesignerAppliances</t>
  </si>
  <si>
    <t>https://www.designerappliances.com/blomberg-dhp24400w.html</t>
  </si>
  <si>
    <t>https://www.appliancesconnection.com/blomberg-dhp24400w.html</t>
  </si>
  <si>
    <t>AppliancesConnection</t>
  </si>
  <si>
    <t>https://www.appliancesconnection.com/blomberg-dhp24412w.html</t>
  </si>
  <si>
    <t>Plessers</t>
  </si>
  <si>
    <t>https://www.plessers.com/Blomberg/dhp24412w.htm</t>
  </si>
  <si>
    <t>TWB120WP</t>
  </si>
  <si>
    <t>MieleUSA</t>
  </si>
  <si>
    <t>https://www.mieleusa.com/domestic/tumble-dryers-1575.htm?mat=10972580&amp;name=TWB120WP</t>
  </si>
  <si>
    <t>TWF160WP</t>
  </si>
  <si>
    <t>TWI180WP</t>
  </si>
  <si>
    <t>https://www.appliancesconnection.com/miele-twb120wp.html</t>
  </si>
  <si>
    <t>https://www.mieleusa.com/domestic/tumble-dryers-1575.htm?mat=10666280&amp;name=TWF160_WP_Eco%26WiFiConn@ct</t>
  </si>
  <si>
    <t>https://www.appliancesconnection.com/miele-twf160wp.html</t>
  </si>
  <si>
    <t>https://www.ajmadison.com/cgi-bin/ajmadison/TWF160WP.html</t>
  </si>
  <si>
    <t>https://www.designerappliances.com/miele-twf160wp.html</t>
  </si>
  <si>
    <t>https://www.mieleusa.com/domestic/tumble-dryers-1575.htm?mat=10666300&amp;name=TWI180_WP_Eco%26Steam_WiFiConn.</t>
  </si>
  <si>
    <t>https://www.ajmadison.com/cgi-bin/ajmadison/TWI180WP.html</t>
  </si>
  <si>
    <t>https://www.appliancesconnection.com/miele-twi180wp.html</t>
  </si>
  <si>
    <t>https://www.designerappliances.com/miele-twi180wp.html</t>
  </si>
  <si>
    <t>DV22N6800HW</t>
  </si>
  <si>
    <t>https://www.samsung.com/us/home-appliances/dryers/ventless/dve6800-4-0-cu--ft--24--heat-pump-dryer-with-smart-care-dv22n6800hw-a2/</t>
  </si>
  <si>
    <t>Home Depot</t>
  </si>
  <si>
    <t>https://www.homedepot.com/p/Samsung-4-0-cu-ft-Capacity-White-24-Stackable-Electric-Ventless-Heat-Pump-Dryer-ENERGY-STAR-Certified-DV22N6800HW/307685530</t>
  </si>
  <si>
    <t>https://www.appliancesconnection.com/samsung-dv22n6800hw.html</t>
  </si>
  <si>
    <t>https://www.ajmadison.com/cgi-bin/ajmadison/DV22N6800HW.html</t>
  </si>
  <si>
    <t>Best Buy</t>
  </si>
  <si>
    <t>https://www.bestbuy.com/site/samsung-4-0-cu-ft-24-ventless-heat-pump-electric-dryer-with-smart-care-white/6301623.p?skuId=6301623</t>
  </si>
  <si>
    <t>https://www.plessers.com/Samsung/dv22n6800hw.htm</t>
  </si>
  <si>
    <t>Lowes</t>
  </si>
  <si>
    <t>https://www.lowes.com/pd/Samsung-Heat-Pump-4-cu-ft-Stackable-Ventless-Electric-Dryer-White-ENERGY-STAR/1000703160</t>
  </si>
  <si>
    <t>DV22N6850HX</t>
  </si>
  <si>
    <t>https://www.samsung.com/us/home-appliances/dryers/ventless/dve6850-4-0-cu--ft--24--heat-pump-dryer-with-smart-control-dv22n6850hx-a2/</t>
  </si>
  <si>
    <t>https://www.homedepot.com/p/Samsung-4-0-cu-ft-Capacity-in-Inox-Grey-Stackable-Electric-Ventless-Heat-Pump-Dryer-ENERGY-STAR-Certified-DV22N6850HX/307685500</t>
  </si>
  <si>
    <t>https://www.appliancesconnection.com/samsung-dv22n6850hx.html</t>
  </si>
  <si>
    <t>https://www.ajmadison.com/cgi-bin/ajmadison/DV22N6850HX.html</t>
  </si>
  <si>
    <t>https://www.bestbuy.com/site/samsung-4-0-cu-ft-24-ventless-heat-pump-electric-dryer-with-wi-fi-connectivity-inox-gray/6301624.p?skuId=6301624</t>
  </si>
  <si>
    <t>https://www.plessers.com/Samsung/dv22n6850hx.htm</t>
  </si>
  <si>
    <t>Sears Outlet</t>
  </si>
  <si>
    <t>https://www.searsoutlet.com/br/pdp/samsung-dv22n6850hx-a2-4-cu-ft-front-load-heat-pump-dryer-with-smart-control-gray/295437</t>
  </si>
  <si>
    <t>Goedekker's</t>
  </si>
  <si>
    <t>WHD560CHW</t>
  </si>
  <si>
    <t>https://www.ajmadison.com/cgi-bin/ajmadison/WHD560CHW.html</t>
  </si>
  <si>
    <t>https://www.homedepot.com/p/Whirlpool-7-4-cu-ft-240-Volt-Stackable-White-Electric-Ventless-Dryer-with-Intuitive-Touch-Controls-ENERGY-STAR-WHD560CHW/308241988</t>
  </si>
  <si>
    <t>https://www.appliancesconnection.com/whirlpool-whd560chw.html</t>
  </si>
  <si>
    <t>https://www.goedekers.com/Whirlpool-WHD560CHW.html</t>
  </si>
  <si>
    <t>https://www.plessers.com/Whirlpool/whd560chw.htm</t>
  </si>
  <si>
    <t>https://www.designerappliances.com/whirlpool-whd560chw.html</t>
  </si>
  <si>
    <t>WHD862CHC</t>
  </si>
  <si>
    <t>https://www.ajmadison.com/cgi-bin/ajmadison/WHD862CHC.html</t>
  </si>
  <si>
    <t>https://www.homedepot.com/p/Whirlpool-7-4-cu-ft-240-Volt-Stackable-Chrome-Shadow-Electric-Ventless-Dryer-with-Intuitive-Touch-Controls-ENERGY-STAR-WHD862CHC/308241998</t>
  </si>
  <si>
    <t>https://www.appliancesconnection.com/whirlpool-whd862chc.html</t>
  </si>
  <si>
    <t>https://www.plessers.com/Whirlpool/whd862chc.htm</t>
  </si>
  <si>
    <t>https://www.designerappliances.com/whirlpool-whd862chc.html</t>
  </si>
  <si>
    <t>https://www.lowes.com/pd/Whirlpool-7-4-cu-ft-Stackable-Ventless-Electric-Dryer-Chrome-Shadow-ENERGY-STAR/1000716664</t>
  </si>
  <si>
    <t>https://www.goedekers.com/Whirlpool-WHD862CHC.html</t>
  </si>
  <si>
    <t>US Appliance</t>
  </si>
  <si>
    <t>https://www.us-appliance.com/whd862chc.html</t>
  </si>
  <si>
    <t>T208HWU</t>
  </si>
  <si>
    <t>AppliancesOnline</t>
  </si>
  <si>
    <t>https://www.appliancesonline.com.au/product/asko-t208h-w-8kg-heat-pump-dryer</t>
  </si>
  <si>
    <t>Whitfords</t>
  </si>
  <si>
    <t>https://www.whitfordshomeappliances.com.au/asko-t208h.w-8kg-heat-pump-dryer-t208h.w</t>
  </si>
  <si>
    <t>https://www.jbhifi.com.au/products/asko-t208h-8kg-heat-pump-dryer</t>
  </si>
  <si>
    <t>JB Hi-Fi</t>
  </si>
  <si>
    <t>GE</t>
  </si>
  <si>
    <t>Amana</t>
  </si>
  <si>
    <t>Electrolux</t>
  </si>
  <si>
    <t>LG</t>
  </si>
  <si>
    <t>Maytag</t>
  </si>
  <si>
    <t>Insignia</t>
  </si>
  <si>
    <t>DLG7301VE</t>
  </si>
  <si>
    <t>DLGX8101V</t>
  </si>
  <si>
    <t>DVG54M8750V</t>
  </si>
  <si>
    <t>NGD5800HW</t>
  </si>
  <si>
    <t>DV40J3000GW</t>
  </si>
  <si>
    <t>DVG60M9900V</t>
  </si>
  <si>
    <t>MGDB835DC</t>
  </si>
  <si>
    <t>DVG55M9600V</t>
  </si>
  <si>
    <t>DVG54R7600W</t>
  </si>
  <si>
    <t>CGM2745FQ</t>
  </si>
  <si>
    <t>CGD9150GW</t>
  </si>
  <si>
    <t>DVG54R7600C</t>
  </si>
  <si>
    <t>WGD5000DW</t>
  </si>
  <si>
    <t>CGD9160GW</t>
  </si>
  <si>
    <t>MGDB955FW</t>
  </si>
  <si>
    <t>DV45H7000GW</t>
  </si>
  <si>
    <t>DVG50R5200W/A3</t>
  </si>
  <si>
    <t>GTD33GASKWW</t>
  </si>
  <si>
    <t>MGD5630HW</t>
  </si>
  <si>
    <t>DVG50R5400W/A3</t>
  </si>
  <si>
    <t>DLGX7701WE</t>
  </si>
  <si>
    <t>WGD9620HW</t>
  </si>
  <si>
    <t>MGDB765FW</t>
  </si>
  <si>
    <t>GTD65GBSJWS</t>
  </si>
  <si>
    <t>DVG52M7750W</t>
  </si>
  <si>
    <t>NGD4655EW</t>
  </si>
  <si>
    <t>DVG52M7750V</t>
  </si>
  <si>
    <t>DVG50R5400V/A3</t>
  </si>
  <si>
    <t>DVG52M8650V</t>
  </si>
  <si>
    <t>DVG50M7450W</t>
  </si>
  <si>
    <t>DVG45R6300V/A3</t>
  </si>
  <si>
    <t>MGDX655DW</t>
  </si>
  <si>
    <t>DLGX9001V</t>
  </si>
  <si>
    <t>DLGX7801VE</t>
  </si>
  <si>
    <t>WGD560LHW</t>
  </si>
  <si>
    <t>WGD9620HC</t>
  </si>
  <si>
    <t>WGD6620HW</t>
  </si>
  <si>
    <t>DLGX3901W</t>
  </si>
  <si>
    <t>MGD6630HC</t>
  </si>
  <si>
    <t>DVG45M5500P</t>
  </si>
  <si>
    <t>DLGX7801WE</t>
  </si>
  <si>
    <t>DLGX3701V</t>
  </si>
  <si>
    <t>DLGX7901BE</t>
  </si>
  <si>
    <t>DV42H5000GW</t>
  </si>
  <si>
    <t>GFD43GSSMWW</t>
  </si>
  <si>
    <t>DVG50R8500V</t>
  </si>
  <si>
    <t>DLGX4371K</t>
  </si>
  <si>
    <t>MGDC465HW</t>
  </si>
  <si>
    <t>DLGX3901B</t>
  </si>
  <si>
    <t>DLGX4371W</t>
  </si>
  <si>
    <t>DV50K7500GV</t>
  </si>
  <si>
    <t>WGD4850HW</t>
  </si>
  <si>
    <t>MGDB835DW</t>
  </si>
  <si>
    <t>DLG3501W</t>
  </si>
  <si>
    <t>DV45K6500GV</t>
  </si>
  <si>
    <t>WGD7500GC</t>
  </si>
  <si>
    <t>DV45K6500GW</t>
  </si>
  <si>
    <t>GTD42GASJWW</t>
  </si>
  <si>
    <t>DLG7101W</t>
  </si>
  <si>
    <t>WGD9620HBK</t>
  </si>
  <si>
    <t>DLGX5001W</t>
  </si>
  <si>
    <t>GTX33GASKWW</t>
  </si>
  <si>
    <t>DVG45R6300W/A3</t>
  </si>
  <si>
    <t>NS-FDRG67WH8A</t>
  </si>
  <si>
    <t>WGD5620HW</t>
  </si>
  <si>
    <t>WGD4985EW</t>
  </si>
  <si>
    <t>GFD45GSSMWW</t>
  </si>
  <si>
    <t>WGD4950HW</t>
  </si>
  <si>
    <t>DLGX7601WE</t>
  </si>
  <si>
    <t>DVG45R6100W/A3</t>
  </si>
  <si>
    <t>WGD8500DW</t>
  </si>
  <si>
    <t>GTD84GCSNWS</t>
  </si>
  <si>
    <t>DLG7301WE</t>
  </si>
  <si>
    <t>DVG54R7200W</t>
  </si>
  <si>
    <t>GTD72GBSNWS</t>
  </si>
  <si>
    <t>GTD72GBPNDG</t>
  </si>
  <si>
    <t>DVG45R6100C/A3</t>
  </si>
  <si>
    <t>MGDB955FC</t>
  </si>
  <si>
    <t>WGD8000DW</t>
  </si>
  <si>
    <t>DLGX7601KE</t>
  </si>
  <si>
    <t>Energy Star?</t>
  </si>
  <si>
    <t>https://www.bestbuy.com/site/lg-7-3-cu-ft-9-cycle-gas-dryer-graphite-steel/6321763.p?skuId=6321763</t>
  </si>
  <si>
    <t>https://www.bestbuy.com/site/lg-9-0-cu-ft-14-cycle-gas-dryer-with-steam-graphite-steel/5149405.p?skuId=5149405</t>
  </si>
  <si>
    <t>https://www.bestbuy.com/site/samsung-7-4-cu-ft-capacity-12-cycle-gas-dryer-with-multisteam-fingerprint-resistant-black-stainless-steel/5712055.p?skuId=5712055</t>
  </si>
  <si>
    <t>https://www.bestbuy.com/site/amana-7-4-cu-ft-12-cycle-gas-dryer-white/6373012.p?skuId=6373012</t>
  </si>
  <si>
    <t>https://www.bestbuy.com/site/samsung-7-2-cu-ft-8-cycle-gas-dryer-white/2878464.p?skuId=2878464</t>
  </si>
  <si>
    <t>https://www.bestbuy.com/site/samsung-7-5-cu-ft-capacity-13-cycle-flexdry-gas-dryer-with-multisteam-fingerprint-resistant-black-stainless-steel/5712436.p?skuId=5712436</t>
  </si>
  <si>
    <t>https://www.bestbuy.com/site/samsung-7-5-cu-ft-capacity-13-cycle-flexdry-gas-dryer-with-multisteam-fingerprint-resistant-black-stainless-steel/5712426.p?skuId=5712426</t>
  </si>
  <si>
    <t>https://www.bestbuy.com/site/samsung-7-4-cu-ft-12-cycle-gas-dryer-with-steam-white/6357438.p?skuId=6357438</t>
  </si>
  <si>
    <t>https://www.bestbuy.com/site/whirlpool-7-4-cu-ft-3-cycle-commercial-gas-dryer-white/6234545.p?skuId=6234545</t>
  </si>
  <si>
    <t>https://www.bestbuy.com/site/whirlpool-6-7-cu-ft-3-cycle-commercial-gas-dryer-white/6234533.p?skuId=6234533</t>
  </si>
  <si>
    <t>https://www.bestbuy.com/site/samsung-7-4-cu-ft-12-cycle-gas-dryer-with-steam-champagne/6357437.p?skuId=6357437</t>
  </si>
  <si>
    <t>https://www.bestbuy.com/site/whirlpool-6-7-cu-ft-3-cycle-commercial-gas-dryer/6234534.p?skuId=6234534</t>
  </si>
  <si>
    <t>https://www.bestbuy.com/site/maytag-9-2-cu-ft-10-cycle-gas-dryer-with-steam-white/5329713.p?skuId=5329713</t>
  </si>
  <si>
    <t>https://www.bestbuy.com/site/samsung-7-4-cu-ft-9-cycle-gas-dryer-white/3747015.p?skuId=3747015</t>
  </si>
  <si>
    <t>https://www.bestbuy.com/site/samsung-7-4-cu-ft-10-cycle-gas-dryer-white/6322990.p?skuId=6322990</t>
  </si>
  <si>
    <t>https://www.bestbuy.com/site/ge-7-2-cu-ft-1-cycle-gas-dryer-white/5174908.p?skuId=5174908</t>
  </si>
  <si>
    <t>https://www.bestbuy.com/site/samsung-7-4-cu-ft-12-cycle-gas-dryer-with-steam-white/6322989.p?skuId=6322989</t>
  </si>
  <si>
    <t>https://www.bestbuy.com/site/lg-9-0-cu-ft-14-cycle-steam-gas-dryer-white/2601393.p?skuId=2601393</t>
  </si>
  <si>
    <t>https://www.bestbuy.com/site/whirlpool-7-4-cu-ft-37-cycle-gas-dryer-with-steam-white/6313753.p?skuId=6313753</t>
  </si>
  <si>
    <t>https://www.bestbuy.com/site/maytag-7-4-cu-ft-9-cycle-gas-dryer-white/5802920.p?skuId=5802920</t>
  </si>
  <si>
    <t>https://www.bestbuy.com/site/ge-7-4-cu-ft-12-cycle-gas-dryer-white/4374303.p?skuId=4374303</t>
  </si>
  <si>
    <t>https://www.bestbuy.com/site/samsung-7-4-cu-ft-capacity-13-cycle-gas-dryer-with-multisteam-white/5712059.p?skuId=5712059</t>
  </si>
  <si>
    <t>https://www.bestbuy.com/site/amana-6-5-cu-ft-11-cycle-gas-dryer-white/3073156.p?skuId=3073156</t>
  </si>
  <si>
    <t>https://www.bestbuy.com/site/samsung-samsung-7-4-cu-ft-capacity-gas-dryer-fingerprint-resistant-black-stainless-steel/5784011.p?skuId=5784011</t>
  </si>
  <si>
    <t>https://www.bestbuy.com/site/samsung-7-4-cu-ft-12-cycle-gas-dryer-with-steam-fingerprint-resistant-black-stainless-steel/6322987.p?skuId=6322987</t>
  </si>
  <si>
    <t>https://www.bestbuy.com/site/samsung-7-4-cu-ft-12-cycle-high-efficiency-gas-dryer-with-steam-fingerprint-resistant-black-stainless-steel/5712057.p?skuId=5712057</t>
  </si>
  <si>
    <t>https://www.bestbuy.com/site/samsung-7-4-cu-ft-11-cycle-gas-dryer-with-steam-white/5712060.p?skuId=5712060</t>
  </si>
  <si>
    <t>https://www.bestbuy.com/site/samsung-7-5-cu-ft-12-cycle-smart-wi-fi-gas-dryer-with-steam-fingerprint-resistant-black-stainless-steel/6323152.p?skuId=6323152</t>
  </si>
  <si>
    <t>https://www.bestbuy.com/site/lg-9-0-cu-ft-14-cycle-smart-wi-fi-gas-steamdryer-sensor-dry-and-turbosteam-graphite-steel/4289714.p?skuId=4289714</t>
  </si>
  <si>
    <t>https://www.bestbuy.com/site/lg-7-3-cu-ft-14-cycle-gas-dryer-with-steam-graphite-steel/6329776.p?skuId=6329776</t>
  </si>
  <si>
    <t>https://www.bestbuy.com/site/whirlpool-7-4-cu-ft-gas-dryer-white/6313747.p?skuId=6313747</t>
  </si>
  <si>
    <t>https://www.bestbuy.com/site/whirlpool-7-4-cu-ft-37-cycle-gas-dryer-with-steam-chrome-shadow/6313750.p?skuId=6313750</t>
  </si>
  <si>
    <t>https://www.bestbuy.com/site/lg-7-4-cu-ft-14-cycle-gas-dryer-with-steam-white/6181265.p?skuId=6181265</t>
  </si>
  <si>
    <t>https://www.bestbuy.com/site/samsung-7-5-cu-ft-10-cycle-gas-dryer-with-steam-platinum/5712032.p?skuId=5712032</t>
  </si>
  <si>
    <t>https://www.bestbuy.com/site/lg-7-3-cu-ft-14-cycle-gas-dryer-with-steam-white/6329771.p?skuId=6329771</t>
  </si>
  <si>
    <t>https://www.bestbuy.com/site/lg-7-3-cu-ft-14-cycle-gas-dryer-with-steam-black-steel/6329780.p?skuId=6329780</t>
  </si>
  <si>
    <t>https://www.bestbuy.com/site/samsung-7-5-cu-ft-9-cycle-gas-dryer-white/3458006.p?skuId=3458006</t>
  </si>
  <si>
    <t>https://www.bestbuy.com/site/ge-7-5-cu-ft-10-cycle-gas-dryer-white-on-white/6204035.p?skuId=6204035</t>
  </si>
  <si>
    <t>https://www.bestbuy.com/site/lg-7-4-cu-ft-14-cycle-gas-dryer-with-steam-black-stainless-steel/5545800.p?skuId=5545800</t>
  </si>
  <si>
    <t>https://www.bestbuy.com/site/maytag-7-cu-ft-12-cycle-gas-dryer-white/6189304.p?skuId=6189304</t>
  </si>
  <si>
    <t>https://www.bestbuy.com/site/lg-7-4-cu-ft-14-cycle-gas-dryer-with-steam-black-steel/6321746.p?skuId=6321746</t>
  </si>
  <si>
    <t>https://www.bestbuy.com/site/lg-7-4-cu-ft-14-cycle-gas-dryer-with-steam-white/5545201.p?skuId=5545201</t>
  </si>
  <si>
    <t>https://www.bestbuy.com/site/samsung-7-5-cu-ft-14-cycle-gas-dryer-with-steam-fingerprint-resistant-black-stainless-steel/4922818.p?skuId=4922818</t>
  </si>
  <si>
    <t>https://www.bestbuy.com/site/lg-7-4-cu-ft-10-cycle-smart-wi-fi-enabled-gas-dryer-white/6181264.p?skuId=6181264</t>
  </si>
  <si>
    <t>https://www.bestbuy.com/site/samsung-7-5-cu-ft-14-cycle-gas-dryer-with-steam-fingerprint-resistant-black-stainless-steel/4922810.p?skuId=4922810</t>
  </si>
  <si>
    <t>https://www.bestbuy.com/site/whirlpool-7-4-cu-ft-26-cycle-gas-dryer-chrome-shadow/6126000.p?skuId=6126000</t>
  </si>
  <si>
    <t>https://www.bestbuy.com/site/samsung-7-5-cu-ft-14-cycle-gas-dryer-with-steam-white/4922817.p?skuId=4922817</t>
  </si>
  <si>
    <t>https://www.bestbuy.com/site/ge-7-2-cu-ft-4-cycle-gas-dryer-white/4374310.p?skuId=4374310</t>
  </si>
  <si>
    <t>https://www.bestbuy.com/site/lg-7-3-cu-ft-8-cycle-gas-dryer-white/6273802.p?skuId=6273802</t>
  </si>
  <si>
    <t>https://www.bestbuy.com/site/whirlpool-7-4-cu-ft-37-cycle-gas-dryer-with-steam-black-shadow/6313754.p?skuId=6313754</t>
  </si>
  <si>
    <t>https://www.bestbuy.com/site/lg-7-4-cu-ft-14-cycle-smart-wi-fi-gas-steamdryer-with-sensor-dry-and-turbosteam-white/4289711.p?skuId=4289711</t>
  </si>
  <si>
    <t>https://www.bestbuy.com/site/ge-6-2-cu-ft-3-cycle-gas-dryer-white/5468500.p?skuId=5468500</t>
  </si>
  <si>
    <t>https://www.bestbuy.com/site/samsung-7-5-cu-ft-12-cycle-gas-dryer-with-steam-white/6323153.p?skuId=6323153</t>
  </si>
  <si>
    <t>https://www.bestbuy.com/site/insignia-6-7-cu-ft-10-cycle-gas-dryer-white/5964036.p?skuId=5964036</t>
  </si>
  <si>
    <t>https://www.bestbuy.com/site/whirlpool-5-9-cu-ft-14-cycle-high-efficiency-gas-dryer-white/4978244.p?skuId=4978244</t>
  </si>
  <si>
    <t>https://www.bestbuy.com/site/ge-7-5-cu-ft-13-cycle-gas-dryer-with-steam-white-on-white/6204043.p?skuId=6204043</t>
  </si>
  <si>
    <t>https://www.bestbuy.com/site/lg-7-3-cu-ft-14-cycle-gas-dryer-with-steam-white/5195703.p?skuId=5195703</t>
  </si>
  <si>
    <t>https://www.bestbuy.com/site/samsung-7-5-cu-ft-10-cycle-gas-dryer-with-steam-white/6323155.p?skuId=6323155</t>
  </si>
  <si>
    <t>https://www.bestbuy.com/site/whirlpool-cabrio-8-8-cu-ft-23-cycle-steam-gas-dryer-white/8790129.p?skuId=8790129</t>
  </si>
  <si>
    <t>https://www.bestbuy.com/site/ge-7-4-cu-ft-13-cycle-gas-dryer-with-steam-white-on-white-with-silver-backsplash/6360253.p?skuId=6360253</t>
  </si>
  <si>
    <t>https://www.bestbuy.com/site/lg-7-3-cu-ft-9-cycle-gas-dryer-white/6321762.p?skuId=6321762</t>
  </si>
  <si>
    <t>https://www.bestbuy.com/site/samsung-7-4-cu-ft-10-cycle-gas-dryer-with-steam-white/6357441.p?skuId=6357441</t>
  </si>
  <si>
    <t>https://www.bestbuy.com/site/ge-7-4-cu-ft-12-cycle-gas-dryer-with-he-sensor-dry-white-on-white-with-silver-backsplash/6377879.p?skuId=6377879</t>
  </si>
  <si>
    <t>https://www.bestbuy.com/site/ge-7-4-cu-ft-12-cycle-gas-dryer-diamond-gray/6360252.p?skuId=6360252</t>
  </si>
  <si>
    <t>https://www.bestbuy.com/site/samsung-7-5-cu-ft-10-cycle-gas-dryer-with-steam-champagne/6323154.p?skuId=6323154</t>
  </si>
  <si>
    <t>https://www.bestbuy.com/site/maytag-9-2-cu-ft-10-cycle-gas-dryer-with-steam-chrome-shadow/5329717.p?skuId=5329717</t>
  </si>
  <si>
    <t>https://www.bestbuy.com/site/lg-7-3-cu-ft-14-cycle-gas-dryer-with-steam-black-stainless-steel/5195701.p?skuId=5195701</t>
  </si>
  <si>
    <t>Yes</t>
  </si>
  <si>
    <t>No</t>
  </si>
  <si>
    <t>Hotpoint</t>
  </si>
  <si>
    <t>Frigidaire</t>
  </si>
  <si>
    <t>DVG54R7600V</t>
  </si>
  <si>
    <t>DLG3461W</t>
  </si>
  <si>
    <t>DVG50R5400V</t>
  </si>
  <si>
    <t>DLGX9501K</t>
  </si>
  <si>
    <t>GTD75GCPLDG</t>
  </si>
  <si>
    <t>GTD84GCPNDG</t>
  </si>
  <si>
    <t>GFD49GRPKRR</t>
  </si>
  <si>
    <t>EFMG627UTT</t>
  </si>
  <si>
    <t>GTD45GASJWS</t>
  </si>
  <si>
    <t>DVG45R6300V</t>
  </si>
  <si>
    <t>CSP2971HQ</t>
  </si>
  <si>
    <t>EFDG317TIW</t>
  </si>
  <si>
    <t>FFRG4120SW</t>
  </si>
  <si>
    <t>GTX42GASJWW</t>
  </si>
  <si>
    <t>CGM2795JQ</t>
  </si>
  <si>
    <t>DLG7061VE</t>
  </si>
  <si>
    <t>WGD8620HW</t>
  </si>
  <si>
    <t>WGD49STBW</t>
  </si>
  <si>
    <t>DVG50R5200W</t>
  </si>
  <si>
    <t>GTD65GBPLDG</t>
  </si>
  <si>
    <t>DVG45M5500W</t>
  </si>
  <si>
    <t>EFMG527UTT</t>
  </si>
  <si>
    <t>EFMG427UIW</t>
  </si>
  <si>
    <t>WGD8500DC</t>
  </si>
  <si>
    <t>DVG45R6100C</t>
  </si>
  <si>
    <t>HTX24GASKWS</t>
  </si>
  <si>
    <t>GFD48GSPKRR</t>
  </si>
  <si>
    <t>https://www.homedepot.com/p/Maytag-7-3-cu-ft-120-Volt-White-Stackable-Gas-Vented-Dryer-with-Quick-Dry-Cycle-ENERGY-STAR-MGD5630HW/308241495</t>
  </si>
  <si>
    <t>https://www.homedepot.com/p/Whirlpool-7-4-cu-ft-120-Volt-White-Stackable-Smart-Gas-Vented-Dryer-with-Remote-Start-ENERGY-STAR-WGD9620HW/308089262</t>
  </si>
  <si>
    <t>https://www.homedepot.com/p/Whirlpool-7-4-cu-ft-120-Volt-White-Stackable-Gas-Vented-Dryer-with-Intuitive-Touch-Controls-WGD5620HW/308240103</t>
  </si>
  <si>
    <t>https://www.homedepot.com/p/Whirlpool-6-7-cu-ft-120-Volt-White-Commercial-Gas-Vented-Dryer-CGD9150GW/302712238</t>
  </si>
  <si>
    <t>https://www.homedepot.com/p/GE-7-2-cu-ft-120-Volt-White-Gas-Vented-Dryer-GTD33GASKWW/206824725</t>
  </si>
  <si>
    <t>https://www.homedepot.com/p/Samsung-7-4-cu-ft-120-Volt-Black-Stainless-Steel-Gas-Dryer-with-Steam-Sanitize-DVG54R7600V/311121846</t>
  </si>
  <si>
    <t>https://www.homedepot.com/p/LG-Electronics-7-3-cu-ft-Black-Steel-Gas-Dryer-with-TurboSteam-ENERGY-STAR-DLGX7901BE/309616915</t>
  </si>
  <si>
    <t>https://www.homedepot.com/p/LG-Electronics-7-4-cu-ft-White-Gas-Dryer-with-Sensor-Dry-and-Wi-Fi-Enabled-DLG3461W/310324691</t>
  </si>
  <si>
    <t>https://www.homedepot.com/p/Samsung-7-4-cu-ft-Fingerprint-Resistant-Black-Stainless-with-Steam-Sanitize-DVG50R5400V/309171743</t>
  </si>
  <si>
    <t>https://www.homedepot.com/p/LG-Electronics-7-3-cu-ft-White-Gas-Vented-Dryer-with-Easy-Load-Door-DLG7301WE/308666416</t>
  </si>
  <si>
    <t>https://www.homedepot.com/p/Whirlpool-6-7-cu-ft-120-Volt-White-Commercial-Gas-Vented-Dryer-CGD9160GW/302701150</t>
  </si>
  <si>
    <t>https://www.homedepot.com/p/Maytag-7-3-cu-ft-120-Volt-Metallic-Slate-Stackable-Gas-Vented-Dryer-with-Steam-and-Quick-Dry-Cycle-ENERGY-STAR-MGD6630HC/308241594</t>
  </si>
  <si>
    <t>https://www.homedepot.com/p/LG-SIGNATURE-9-0-cu-ft-Smart-Gas-Dryer-with-Turbo-Steam-and-WiFi-Enabled-in-Black-Stainless-Steel-DLGX9501K/207024867</t>
  </si>
  <si>
    <t>https://www.homedepot.com/p/GE-7-2-cu-ft-120-Volt-White-Gas-Vented-Dryer-GTD42GASJWW/206355463</t>
  </si>
  <si>
    <t>https://www.homedepot.com/p/GE-6-2-cu-ft-120-Volt-White-Gas-Vented-Dryer-GTX33GASKWW/206824739</t>
  </si>
  <si>
    <t>https://www.homedepot.com/p/Whirlpool-7-4-cu-ft-120-Volt-White-Commercial-Gas-Vented-Dryer-CGM2745FQ/301847935</t>
  </si>
  <si>
    <t>https://www.homedepot.com/p/Maytag-7-4-cu-ft-120-Volt-White-Gas-Vented-Dryer-with-Intellidry-Sensor-MGDB765FW/301981647</t>
  </si>
  <si>
    <t>https://www.homedepot.com/p/GE-7-4-cu-ft-120-Volt-Diamond-Gray-Gas-Vented-Dryer-with-Steam-and-Wi-Fi-Connected-ENERGY-STAR-GTD75GCPLDG/302557240</t>
  </si>
  <si>
    <t>https://www.homedepot.com/p/LG-Electronics-9-0-cu-ft-Smart-Gas-Dryer-with-Steam-and-WiFi-Enabled-in-Graphite-Steel-DLGX9001V/206730048</t>
  </si>
  <si>
    <t>https://www.homedepot.com/p/Amana-6-5-cu-ft-120-Volt-White-Gas-Vented-Dryer-NGD4655EW/206029545</t>
  </si>
  <si>
    <t>https://www.homedepot.com/p/GE-7-4-cu-ft-Diamond-Gray-Gas-Vented-Dryer-with-Steam-and-Wi-Fi-Connected-ENERGY-STAR-GTD84GCPNDG/311324407</t>
  </si>
  <si>
    <t>https://www.homedepot.com/p/Samsung-7-4-cu-ft-Gas-Dryer-with-Steam-in-Black-Stainless-ENERGY-STAR-DVG52M8650V/301207996</t>
  </si>
  <si>
    <t>https://www.homedepot.com/p/GE-7-5-cu-ft-120-Volt-White-Stackable-Gas-Vented-Dryer-ENERGY-STAR-GFD43GSSMWW/304311153</t>
  </si>
  <si>
    <t>https://www.homedepot.com/p/Maytag-7-0-cu-ft-120-Volt-White-Gas-Vented-Dryer-with-Wrinkle-Control-MGDC465HW/304752663</t>
  </si>
  <si>
    <t>https://www.homedepot.com/p/GE-8-3-cu-ft-120-Volt-Ruby-Red-Gas-Vented-Dryer-with-Steam-and-Right-Height-Design-ENERGY-STAR-GFD49GRPKRR/300382660</t>
  </si>
  <si>
    <t>https://www.homedepot.com/p/LG-Electronics-7-4-cu-ft-Ultra-Large-Capacity-Gas-Dryer-with-Sensor-Dry-and-Wi-Fi-Connectivity-in-White-DLG3501W/304171814</t>
  </si>
  <si>
    <t>https://www.homedepot.com/p/Samsung-7-4-cu-ft-Gas-Dryer-with-Steam-in-Black-Stainless-ENERGY-STAR-DVG54M8750V/301207994</t>
  </si>
  <si>
    <t>https://www.homedepot.com/p/GE-7-4-cu-ft-Diamond-Gray-Gas-Vented-Dryer-ENERGY-STAR-GTD72GBPNDG/311411343</t>
  </si>
  <si>
    <t>https://www.homedepot.com/p/Electrolux-8-0-cu-ft-Gas-Dryer-with-Steam-Predictive-Dry-and-Instant-Refresh-in-Titanium-EFMG627UTT/304692072</t>
  </si>
  <si>
    <t>https://www.homedepot.com/p/GE-7-2-cu-ft-120-Volt-White-Gas-Vented-Dryer-GTD45GASJWS/206355462</t>
  </si>
  <si>
    <t>https://www.homedepot.com/p/Samsung-7-5-cu-ft-Gas-Dryer-with-Steam-in-White-ENERGY-STAR-DV45K6500GW/206984122</t>
  </si>
  <si>
    <t>https://www.homedepot.com/p/Samsung-7-5-cu-ft-Fingerprint-Resistant-Black-Stainless-Gas-Dryer-with-Steam-Sanitize-DVG45R6300V/309170687</t>
  </si>
  <si>
    <t>https://www.homedepot.com/p/Whirlpool-7-4-cu-ft-120-Volt-White-Gas-Double-Stacked-Commercial-Dryer-CSP2971HQ/308815423</t>
  </si>
  <si>
    <t>https://www.homedepot.com/p/LG-Electronics-7-3-cu-ft-Ultra-Large-High-Efficiency-Gas-Dryer-in-White-DLG7101W/304171376</t>
  </si>
  <si>
    <t>https://www.homedepot.com/p/Samsung-7-5-cu-ft-120-Volt-Black-Stainless-Steel-Front-Load-Gas-Dryer-with-Steam-Sanitize-Pedestals-Sold-Separately-DVG50R8500V/311130619</t>
  </si>
  <si>
    <t>https://www.homedepot.com/p/GE-7-5-cu-ft-Capacity-Front-Load-Gas-Dryer-with-Steam-in-White-GFD45GSSMWW/304310956</t>
  </si>
  <si>
    <t>https://www.homedepot.com/p/Electrolux-8-0-cu-ft-Gas-Dryer-in-White-ENERGY-STAR-EFDG317TIW/301611959</t>
  </si>
  <si>
    <t>https://www.homedepot.com/p/Samsung-7-5-Total-cu-ft-Gas-FlexDry-Dryer-with-Steam-in-Black-Stainless-DVG60M9900V/301229883</t>
  </si>
  <si>
    <t>https://www.homedepot.com/p/LG-Electronics-7-3-cu-ft-Ultra-Large-High-Efficiency-Gas-Steam-Dryer-EasyLoad-Door-Wi-Fi-Enabled-White-DLGX7801WE/309364239</t>
  </si>
  <si>
    <t>https://www.homedepot.com/p/Samsung-7-2-cu-ft-Gas-Dryer-in-White-DV40J3000GW/205932096</t>
  </si>
  <si>
    <t>https://www.homedepot.com/p/Frigidaire-6-7-cu-ft-White-Free-Standing-Gas-Dryer-FFRG4120SW/307250113</t>
  </si>
  <si>
    <t>https://www.homedepot.com/p/Whirlpool-7-0-cu-ft-120-Volt-White-Gas-Vented-Dryer-with-AUTODRY-Drying-System-WGD4950HW/304751320</t>
  </si>
  <si>
    <t>https://www.homedepot.com/p/GE-6-2-cu-ft-120-Volt-White-Gas-Vented-Dryer-GTX42GASJWW/206355479</t>
  </si>
  <si>
    <t>https://www.homedepot.com/p/Whirlpool-7-4-cu-ft-120-Volt-White-Commercial-Gas-Super-Capacity-Dryer-CGM2795JQ/309930900</t>
  </si>
  <si>
    <t>https://www.homedepot.com/p/LG-Electronics-7-3-cu-ft-Graphite-Steel-Gas-Dryer-with-EasyLoad-Door-and-Sensor-Dry-Technology-DLG7061VE/310276813</t>
  </si>
  <si>
    <t>https://www.homedepot.com/p/Whirlpool-7-4-cu-ft-120-Volt-White-Stackable-Gas-Dryer-with-Steam-and-Intuitive-Touch-Controls-ENERGY-STAR-WGD6620HW/308238183</t>
  </si>
  <si>
    <t>https://www.homedepot.com/p/Whirlpool-7-4-cu-ft-120-Volt-White-Stackable-Gas-Vented-Dryer-with-Steam-and-Intuitive-Touch-Controls-ENERGY-STAR-WGD8620HW/308239998</t>
  </si>
  <si>
    <t>https://www.homedepot.com/p/Whirlpool-7-0-cu-ft-120-Volt-White-Gas-Vented-Dryer-with-AccuDry-Steam-Refresh-WGD49STBW/205317240</t>
  </si>
  <si>
    <t>https://www.homedepot.com/p/Amana-7-4-cu-ft-White-Gas-Dryer-with-Sensor-NGD5800HW/310825775</t>
  </si>
  <si>
    <t>https://www.homedepot.com/p/Samsung-7-5-cu-ft-Gas-Dryer-in-White-DV42H5000GW/204993947</t>
  </si>
  <si>
    <t>https://www.homedepot.com/p/Whirlpool-7-4-cu-ft-120-Volt-HE-Chrome-Shadow-Gas-Vented-Dryer-with-AccuDry-and-Intuitive-Touch-Controls-WGD7500GC/303042363</t>
  </si>
  <si>
    <t>https://www.homedepot.com/p/Samsung-7-5-Total-cu-ft-Gas-FlexDry-Dryer-with-Steam-in-Black-Stainless-DVG55M9600V/301229881</t>
  </si>
  <si>
    <t>https://www.homedepot.com/p/Samsung-7-4-cu-ft-120-Volt-White-Gas-Vented-Dryer-with-Steam-Sanitize-and-Sensor-Dry-ENERGY-STAR-DVG54R7200W/311049705</t>
  </si>
  <si>
    <t>https://www.homedepot.com/p/Whirlpool-5-9-cu-ft-120-Volt-White-Gas-Vented-Dryer-with-Wrinkle-Shield-and-AutoDry-Drying-System-WGD4985EW/206855049</t>
  </si>
  <si>
    <t>https://www.homedepot.com/p/Samsung-7-4-cu-ft-White-Gas-Dryer-with-Sensor-Dry-DVG50R5200W/309171921</t>
  </si>
  <si>
    <t>https://www.homedepot.com/p/GE-7-4-cu-ft-120-Volt-Diamond-Gray-Gas-Vented-Dryer-ENERGY-STAR-GTD65GBPLDG/302557238</t>
  </si>
  <si>
    <t>https://www.homedepot.com/p/Samsung-7-5-cu-ft-Gas-Dryer-with-Steam-in-White-ENERGY-STAR-DVG45M5500W/301207061</t>
  </si>
  <si>
    <t>https://www.homedepot.com/p/LG-Electronics-7-4-cu-ft-Black-Steel-Ultra-Large-Capacity-Gas-Dryer-with-Sensor-Dry-TurboSteam-and-Wi-Fi-Enabled-DLGX3901B/308744002</t>
  </si>
  <si>
    <t>https://www.homedepot.com/p/Whirlpool-7-0-cu-ft-120-Volt-White-Gas-Dryer-with-AutoDry-Drying-System-WGD4850HW/304756766</t>
  </si>
  <si>
    <t>https://www.homedepot.com/p/Samsung-7-4-cu-ft-Gas-Dryer-with-Steam-in-Black-Stainless-ENERGY-STAR-DVG52M7750V/301531350</t>
  </si>
  <si>
    <t>https://www.homedepot.com/p/Electrolux-8-0-cu-ft-Front-Load-Perfect-Steam-Gas-Dryer-with-LuxCare-Dry-and-Instant-Refresh-in-Titanium-EFMG527UTT/304701425</t>
  </si>
  <si>
    <t>https://www.homedepot.com/p/Electrolux-8-0-cu-ft-Front-Load-Gas-Dryer-with-Perfect-Steam-in-White-EFMG427UIW/304700509</t>
  </si>
  <si>
    <t>https://www.homedepot.com/p/LG-Electronics-9-0-cu-ft-Graphite-Steel-Gas-Dryer-with-TrueSteam-DLGX8101V/207024883</t>
  </si>
  <si>
    <t>https://www.homedepot.com/p/Samsung-7-4-cu-ft-Gas-Dryer-with-Steam-in-White-DVG50M7450W/301207989</t>
  </si>
  <si>
    <t>https://www.homedepot.com/p/Samsung-7-5-cu-ft-Champagne-Gas-Dryer-with-Steam-DVG45R6100C/309167985</t>
  </si>
  <si>
    <t>https://www.homedepot.com/p/LG-Electronics-7-3-cu-ft-Gas-Dryer-with-Turbo-Steam-in-Black-Stainless-DLGX7601KE/207024921</t>
  </si>
  <si>
    <t>https://www.homedepot.com/p/Hotpoint-6-2-cu-ft-120-Volt-White-Gas-Vented-Dryer-HTX24GASKWS/207188949</t>
  </si>
  <si>
    <t>https://www.homedepot.com/p/Samsung-7-5-cu-ft-Gas-Dryer-with-Steam-in-Black-Stainless-ENERGY-STAR-DV50K7500GV/206984126</t>
  </si>
  <si>
    <t>https://www.homedepot.com/p/GE-8-3-cu-ft-120-Volt-Ruby-Red-Stackable-Gas-Vented-Dryer-with-Steam-ENERGY-STAR-GFD48GSPKRR/300382654</t>
  </si>
  <si>
    <t>https://www.homedepot.com/p/LG-Electronics-7-4-cu-ft-Ultra-Large-Capacity-Gas-Dryer-with-Sensor-Dry-Turbo-Steam-and-Wi-Fi-Connectivity-in-Graphite-Steel-DLGX3701V/304171880</t>
  </si>
  <si>
    <t>https://www.homedepot.com/p/Whirlpool-7-0-cu-ft-120-Volt-White-Gas-Vented-Dryer-with-Wrinkle-Shield-Plus-WGD5000DW/205539106</t>
  </si>
  <si>
    <t>https://www.homedepot.com/p/Maytag-9-2-cu-ft-120-Volt-Metallic-Slate-Gas-Vented-Dryer-with-Extra-Moisture-Sensor-ENERGY-STAR-MGDB955FC/300026446</t>
  </si>
  <si>
    <t>https://www.homedepot.com/p/Maytag-8-8-cu-ft-120-Volt-White-Gas-Vented-Dryer-with-Advanced-Moisture-Sensing-MGDB835DW/205877385</t>
  </si>
  <si>
    <t>https://www.homedepot.com/p/LG-Electronics-7-4-cu-ft-Gas-Dryer-with-TurboSteam-in-Black-Stainless-Steel-DLGX4371K/300260201</t>
  </si>
  <si>
    <t>https://www.homedepot.com/p/Whirlpool-7-4-cu-ft-120-Volt-White-Gas-Vented-Dryer-with-Intuitive-Touch-Controls-ENERGY-STAR-WGD560LHW/308240303</t>
  </si>
  <si>
    <t>Roper</t>
  </si>
  <si>
    <t>WGD4815EW</t>
  </si>
  <si>
    <t>DVG45R6300W</t>
  </si>
  <si>
    <t>DVG45R6100W</t>
  </si>
  <si>
    <t>DVG54R7200V</t>
  </si>
  <si>
    <t>DVG50R5400W</t>
  </si>
  <si>
    <t>DV50K7500GW</t>
  </si>
  <si>
    <t>DVG45R6300C</t>
  </si>
  <si>
    <t>DVG45R6100P</t>
  </si>
  <si>
    <t>RGD4516FW</t>
  </si>
  <si>
    <t>GFD45GSPMDG</t>
  </si>
  <si>
    <t>MGDB765FC</t>
  </si>
  <si>
    <t>EFMG527UIW</t>
  </si>
  <si>
    <t>https://www.lowes.com/pd/GE-7-2-cu-ft-Gas-Dryer-White/999922468</t>
  </si>
  <si>
    <t>https://www.lowes.com/pd/LG-7-3-cu-ft-Gas-Dryer-White-ENERGY-STAR/1000580943</t>
  </si>
  <si>
    <t>https://www.lowes.com/pd/GE-7-2-cu-ft-Gas-Dryer-White/1000043667</t>
  </si>
  <si>
    <t>https://www.lowes.com/pd/Whirlpool-7-cu-ft-Gas-Dryer-White-While-Supplies-Last/50382480</t>
  </si>
  <si>
    <t>https://www.lowes.com/pd/Samsung-7-4-cu-ft-Gas-Dryer-White-ENERGY-STAR/1001061156</t>
  </si>
  <si>
    <t>https://www.lowes.com/pd/Samsung-7-4-cu-ft-Gas-Dryer-Fingerprint-Resistant-Black-Stainless-Steel/1000804786</t>
  </si>
  <si>
    <t>https://www.lowes.com/pd/Samsung-Smart-7-5-cu-ft-Stackable-Gas-Dryer-White-ENERGY-STAR/1000805050</t>
  </si>
  <si>
    <t>https://www.lowes.com/pd/LG-SmartThinQ-7-4-cu-ft-Stackable-Gas-Dryer-White-ENERGY-STAR/1000550191</t>
  </si>
  <si>
    <t>https://www.lowes.com/pd/Amana-6-5-cu-ft-Gas-Dryer-White/1000977284</t>
  </si>
  <si>
    <t>https://www.lowes.com/pd/Samsung-7-5-cu-ft-Stackable-Gas-Dryer-White/1000804720</t>
  </si>
  <si>
    <t>https://www.lowes.com/pd/LG-SmarThinQ-TurboSteam-7-4-cu-ft-Gas-Dryer-Black-Steel-ENERGY-STAR/1000812704</t>
  </si>
  <si>
    <t>https://www.lowes.com/pd/LG-SmartThinQ-TurboSteam-9-cu-ft-Gas-Dryer-Graphite-Steel/999978616</t>
  </si>
  <si>
    <t>https://www.lowes.com/pd/Samsung-7-5-cu-ft-Stackable-Gas-Dryer-White/50141977</t>
  </si>
  <si>
    <t>https://www.lowes.com/pd/Maytag-9-2-cu-ft-Gas-Dryer-White-ENERGY-STAR/1000083445</t>
  </si>
  <si>
    <t>https://www.lowes.com/pd/LG-EasyLoad-7-3-cu-ft-Gas-Dryer-Black-Stainless-Steel-ENERGY-STAR/1000107939</t>
  </si>
  <si>
    <t>https://www.lowes.com/pd/Whirlpool-5-9-cu-ft-Gas-Dryer-White/1000025543</t>
  </si>
  <si>
    <t>https://www.lowes.com/pd/Samsung-7-5-cu-ft-Stackable-Gas-Dryer-Champagne/1000810334</t>
  </si>
  <si>
    <t>https://www.lowes.com/pd/Samsung-7-4-cu-ft-Gas-Dryer-Fingerprint-Resistant-Black-Stainless-Steel-ENERGY-STAR/1001061186</t>
  </si>
  <si>
    <t>https://www.lowes.com/pd/Samsung-7-4-cu-ft-Gas-Dryer-White/1000804852</t>
  </si>
  <si>
    <t>https://www.lowes.com/pd/Samsung-7-5-cu-ft-Stackable-Gas-Dryer-Black-Stainless-Steel-ENERGY-STAR/1000033581</t>
  </si>
  <si>
    <t>https://www.lowes.com/pd/GE-7-5-cu-ft-Stackable-Gas-Dryer-White-ENERGY-STAR/1000546127</t>
  </si>
  <si>
    <t>https://www.lowes.com/pd/Whirlpool-7-cu-ft-Gas-Dryer-White/50204143</t>
  </si>
  <si>
    <t>https://www.lowes.com/pd/Samsung-7-5-cu-ft-Stackable-Gas-Dryer-White-ENERGY-STAR/1000045059</t>
  </si>
  <si>
    <t>https://www.lowes.com/pd/Samsung-7-5-cu-ft-Stackable-Gas-Dryer-White-ENERGY-STAR/1000045071</t>
  </si>
  <si>
    <t>https://www.lowes.com/pd/GE-7-5-cu-ft-Stackable-Gas-Dryer-White-ENERGY-STAR/1000403929</t>
  </si>
  <si>
    <t>https://www.lowes.com/pd/LG-SmartThinQ-7-4-cu-ft-Stackable-Gas-Dryer-Graphite-Steel-ENERGY-STAR/1000533901</t>
  </si>
  <si>
    <t>https://www.lowes.com/pd/Samsung-7-4-cu-ft-Gas-Dryer-White/1000804918</t>
  </si>
  <si>
    <t>https://www.lowes.com/pd/LG-TrueSteam-9-cu-ft-Stackable-Gas-Dryer-Graphite-Steel/1000420843</t>
  </si>
  <si>
    <t>https://www.lowes.com/pd/GE-7-4-cu-ft-Gas-Dryer-White-ENERGY-STAR/1001048486</t>
  </si>
  <si>
    <t>https://www.lowes.com/pd/Samsung-Smart-7-5-cu-ft-Stackable-Gas-Dryer-Champagne-ENERGY-STAR/1000836026</t>
  </si>
  <si>
    <t>https://www.lowes.com/pd/Maytag-7-4-cu-ft-Gas-Dryer-White/1000201681</t>
  </si>
  <si>
    <t>https://www.lowes.com/pd/Electrolux-8-0-cu-ft-Stackable-Gas-Dryer-with-Steam-Cycles-Titanium-ENERGY-STAR/1001289366</t>
  </si>
  <si>
    <t>https://www.lowes.com/pd/Samsung-7-4-cu-ft-Gas-Dryer-Champagne-ENERGY-STAR/1001099126</t>
  </si>
  <si>
    <t>https://www.lowes.com/pd/Samsung-7-2-cu-ft-Gas-Dryer-White/50371040</t>
  </si>
  <si>
    <t>https://www.lowes.com/pd/Samsung-Smart-7-5-cu-ft-Stackable-Gas-Dryer-Fingerprint-Resistant-Black-Stainless-Steel-ENERGY-STAR/1000804984</t>
  </si>
  <si>
    <t>https://www.lowes.com/pd/Samsung-7-5-cu-ft-Stackable-Gas-Dryer-Platinum/1001103340</t>
  </si>
  <si>
    <t>https://www.lowes.com/pd/Roper-6-5-cu-ft-Gas-Dryer-White/1000067941</t>
  </si>
  <si>
    <t>https://www.lowes.com/pd/GE-7-5-cu-ft-Stackable-Gas-Dryer-Gray-ENERGY-STAR/1000403941</t>
  </si>
  <si>
    <t>https://www.lowes.com/pd/Maytag-7-4-cu-ft-Gas-Dryer-Metallic-Slate/1000332351</t>
  </si>
  <si>
    <t>https://www.lowes.com/pd/Samsung-7-4-cu-ft-Gas-Dryer-White-ENERGY-STAR/1000210087</t>
  </si>
  <si>
    <t>https://www.lowes.com/pd/Electrolux-8-cu-ft-Stackable-Gas-Dryer-Island-White-ENERGY-STAR/1001289462</t>
  </si>
  <si>
    <t>https://www.lowes.com/pd/LG-SmartThinQ-TurboSteam-7-4-cu-ft-Gas-Dryer-White-ENERGY-STAR/1000812686</t>
  </si>
  <si>
    <t>https://www.lowes.com/pd/Electrolux-8-0-cu-ft-Stackable-Gas-Dryer-with-Steam-Cycles-Titanium-ENERGY-STAR/1001234838</t>
  </si>
  <si>
    <t>https://www.lowes.com/pd/GE-6-2-cu-ft-Gas-Dryer-White/1000031873</t>
  </si>
  <si>
    <t>https://www.lowes.com/pd/GE-7-2-cu-ft-Gas-Dryer-White/999922474</t>
  </si>
  <si>
    <t>https://www.lowes.com/pd/Maytag-9-2-cu-ft-Gas-Dryer-Metallic-Slate-ENERGY-STAR/1000089519</t>
  </si>
  <si>
    <t>https://www.lowes.com/pd/LG-SmartThinQ-TurboSteam-7-3-cu-ft-Gas-Dryer-Black-Steel-ENERGY-STAR/1000858836</t>
  </si>
  <si>
    <t>https://www.lowes.com/pd/Hotpoint-6-2-cu-ft-Gas-Dryer-White/1000132639</t>
  </si>
  <si>
    <t>https://www.lowes.com/pd/Electrolux-8-0-cu-ft-Stackable-Gas-Dryer-with-Steam-Cycles-Island-White-ENERGY-STAR/1001234722</t>
  </si>
  <si>
    <t>ABT</t>
  </si>
  <si>
    <t>MGDB766FW</t>
  </si>
  <si>
    <t>WGD7500GW</t>
  </si>
  <si>
    <t>https://www.abt.com/product/122489/Whirlpool-7.0-Cu.-Ft.-White-Gas-Dryer-WGD4950HW.html</t>
  </si>
  <si>
    <t>https://www.abt.com/product/114867/Whirlpool-7.4-Cu.-Ft.-Chrome-Shadow-Gas-Dryer-WGD7500GC.html</t>
  </si>
  <si>
    <t>https://www.abt.com/product/88017/Maytag-Bravo-White-Gas-Dryer-MGDX655DW.html</t>
  </si>
  <si>
    <t>https://www.abt.com/product/86525/Whirlpool-Cabrio-High-Efficiency-White-Gas-Steam-Dryer-WGD8500DW.html</t>
  </si>
  <si>
    <t>https://www.abt.com/product/98627/Whirlpool-5.9-Cu.-Ft.-White-Gas-Dryer-WGD4985EW.html</t>
  </si>
  <si>
    <t>https://www.abt.com/product/86527/Whirlpool-Cabrio-High-Efficiency-Chrome-Shadow-Gas-Steam-Dryer-WGD8500DC.html</t>
  </si>
  <si>
    <t>https://www.abt.com/product/87964/Whirlpool-7.0-Cu.-Ft.-White-High-Efficiency-Gas-Dryer-WGD5000DW.html</t>
  </si>
  <si>
    <t>https://www.abt.com/product/114660/Maytag-White-Steam-Enhanced-Cycles-Gas-Dryer-MGDB766FW.html</t>
  </si>
  <si>
    <t>https://www.abt.com/product/121965/Maytag-White-Gas-Dryer-MGDC465HW.html</t>
  </si>
  <si>
    <t>https://www.abt.com/product/122250/Whirlpool-7.0-Cu.-Ft.-White-Gas-Dryer-WGD4850HW.html</t>
  </si>
  <si>
    <t>https://www.abt.com/product/88204/Whirlpool-8.8-Cu.-Ft.-White-Cabrio-High-Efficiency-Gas-Dryer-WGD8000DW.html</t>
  </si>
  <si>
    <t>https://www.abt.com/product/95903/Maytag-8.8-Cu.-Ft.-White-Gas-Dryer-MGDB835DW.html</t>
  </si>
  <si>
    <t>https://www.abt.com/product/114864/Whirlpool-7.4-Cu.-Ft.-White-Gas-Dryer-WGD7500GW.html</t>
  </si>
  <si>
    <t>https://www.abt.com/product/121249/Maytag-Metallic-Slate-Gas-Dryer-MGDB835DC.html</t>
  </si>
  <si>
    <t>Average Unit NGCD Cost</t>
  </si>
  <si>
    <t>Average Non-Energy Star NGCD Cost</t>
  </si>
  <si>
    <t>Average Energy Star NGCD Cost</t>
  </si>
  <si>
    <t>Concatenate</t>
  </si>
  <si>
    <t>Average Unit HPCD Cost</t>
  </si>
  <si>
    <t>Natural Gas</t>
  </si>
  <si>
    <t>Heat Pump</t>
  </si>
  <si>
    <t>Clothes Dryer Type</t>
  </si>
  <si>
    <t>Average Cost</t>
  </si>
  <si>
    <t>IMC</t>
  </si>
  <si>
    <t>Sample Size</t>
  </si>
  <si>
    <t>Volts</t>
  </si>
  <si>
    <t>Any</t>
  </si>
  <si>
    <t>Measure</t>
  </si>
  <si>
    <t>Size</t>
  </si>
  <si>
    <t>Standard</t>
  </si>
  <si>
    <t>Compact</t>
  </si>
  <si>
    <t>Work</t>
  </si>
  <si>
    <t>Labor</t>
  </si>
  <si>
    <t>Material</t>
  </si>
  <si>
    <t>Total Cost</t>
  </si>
  <si>
    <t>Labor Hrs</t>
  </si>
  <si>
    <t>Notes</t>
  </si>
  <si>
    <t>Dryer outlet, 30 amp-240 volt receptacle, 20' of wiring</t>
  </si>
  <si>
    <t>RSMeans: 260590104680, Type MC cable</t>
  </si>
  <si>
    <t>Engineering Estimates for labor, Grainger Material</t>
  </si>
  <si>
    <t>Demo Existing vent: Relief Vent, up thru 24"x96"</t>
  </si>
  <si>
    <t>RSMeans: 230505107450</t>
  </si>
  <si>
    <t>Total</t>
  </si>
  <si>
    <t>Labor Rate (Res Electrician w/O&amp;P) RSMeansOnline</t>
  </si>
  <si>
    <t>Cap Existing Gas Line. Brass Plug for Natural Gas lines.</t>
  </si>
  <si>
    <t>SW Measure ID</t>
  </si>
  <si>
    <t>Baseline Description</t>
  </si>
  <si>
    <t>Baseline Material Cost</t>
  </si>
  <si>
    <t>Measure Case Description</t>
  </si>
  <si>
    <t>Measure Case Material Cost</t>
  </si>
  <si>
    <t>Incremental Cost</t>
  </si>
  <si>
    <t>SWAP014A</t>
  </si>
  <si>
    <t>SWAP014B</t>
  </si>
  <si>
    <t>SWAP014C</t>
  </si>
  <si>
    <t>SWAP014D</t>
  </si>
  <si>
    <t>SWAP014E</t>
  </si>
  <si>
    <t>SWAP014F</t>
  </si>
  <si>
    <t>Heat Pump Clothes Dryer, Standard Size, Ventless, Any Voltage Replacing Gas Clothes Dryer</t>
  </si>
  <si>
    <t>Heat Pump Clothes Dryer, Compact Size, Ventless, 120V Replacing Gas Clothes Dryer</t>
  </si>
  <si>
    <t>Heat Pump Clothes Dryer, Compact Size, Ventless, 240V Replacing Gas Clothes Dryer</t>
  </si>
  <si>
    <t>Heat Pump Clothes Dryer, Standard Size, Vented, Any Voltage Replacing Gas Clothes Dryer</t>
  </si>
  <si>
    <t>Heat Pump Clothes Dryer, Compact Size, Vented, 120V Replacing Gas Clothes Dryer</t>
  </si>
  <si>
    <t>Heat Pump Clothes Dryer, Compact Size, Vented, 240V Replacing Gas Clothes Dryer</t>
  </si>
  <si>
    <t>Natural Gas Clothes Dryer</t>
  </si>
  <si>
    <t>Baseline Cost ID</t>
  </si>
  <si>
    <t>Measure Cost ID</t>
  </si>
  <si>
    <t>SWAP014_01_B001</t>
  </si>
  <si>
    <t>SWAP014_01_M001</t>
  </si>
  <si>
    <t>SWAP014_01_M002</t>
  </si>
  <si>
    <t>SWAP014_01_M003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</si>
</sst>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0" fillId="2" borderId="1" xfId="0" applyFill="1" applyBorder="1"/>
    <xf numFmtId="0" fontId="1" fillId="0" borderId="0" xfId="1"/>
    <xf numFmtId="164" fontId="0" fillId="2" borderId="1" xfId="0" applyNumberFormat="1" applyFill="1" applyBorder="1"/>
    <xf numFmtId="16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164" fontId="0" fillId="3" borderId="2" xfId="0" applyNumberFormat="1" applyFill="1" applyBorder="1"/>
    <xf numFmtId="164" fontId="0" fillId="3" borderId="3" xfId="0" applyNumberFormat="1" applyFill="1" applyBorder="1"/>
    <xf numFmtId="164" fontId="0" fillId="3" borderId="4" xfId="0" applyNumberFormat="1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NumberFormat="1"/>
    <xf numFmtId="2" fontId="0" fillId="0" borderId="0" xfId="0" applyNumberFormat="1"/>
    <xf numFmtId="164" fontId="0" fillId="0" borderId="2" xfId="0" applyNumberFormat="1" applyBorder="1"/>
    <xf numFmtId="2" fontId="0" fillId="0" borderId="2" xfId="0" applyNumberFormat="1" applyBorder="1"/>
    <xf numFmtId="164" fontId="0" fillId="0" borderId="3" xfId="0" applyNumberFormat="1" applyBorder="1"/>
    <xf numFmtId="2" fontId="0" fillId="0" borderId="3" xfId="0" applyNumberFormat="1" applyBorder="1"/>
    <xf numFmtId="164" fontId="0" fillId="0" borderId="4" xfId="0" applyNumberFormat="1" applyBorder="1"/>
    <xf numFmtId="2" fontId="0" fillId="0" borderId="4" xfId="0" applyNumberFormat="1" applyBorder="1"/>
    <xf numFmtId="0" fontId="0" fillId="2" borderId="5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0" borderId="5" xfId="0" applyNumberFormat="1" applyBorder="1"/>
    <xf numFmtId="0" fontId="0" fillId="0" borderId="5" xfId="0" applyBorder="1"/>
    <xf numFmtId="0" fontId="0" fillId="4" borderId="5" xfId="0" applyFill="1" applyBorder="1" applyAlignment="1">
      <alignment horizontal="left"/>
    </xf>
    <xf numFmtId="0" fontId="0" fillId="4" borderId="5" xfId="0" applyFill="1" applyBorder="1"/>
    <xf numFmtId="164" fontId="0" fillId="3" borderId="5" xfId="0" applyNumberFormat="1" applyFill="1" applyBorder="1"/>
    <xf numFmtId="0" fontId="0" fillId="0" borderId="0" xfId="0" applyBorder="1"/>
    <xf numFmtId="0" fontId="0" fillId="2" borderId="5" xfId="0" applyFill="1" applyBorder="1"/>
    <xf numFmtId="164" fontId="0" fillId="2" borderId="5" xfId="0" applyNumberFormat="1" applyFill="1" applyBorder="1"/>
    <xf numFmtId="0" fontId="1" fillId="0" borderId="5" xfId="1" applyBorder="1"/>
  </cellXfs>
  <cellStyles count="2">
    <cellStyle name="Hyperlink" xfId="1" builtinId="8"/>
    <cellStyle name="Normal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16</xdr:row>
      <xdr:rowOff>22860</xdr:rowOff>
    </xdr:from>
    <xdr:to>
      <xdr:col>11</xdr:col>
      <xdr:colOff>360343</xdr:colOff>
      <xdr:row>23</xdr:row>
      <xdr:rowOff>9367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79B969-D166-44D1-81BA-B84DC01C40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571"/>
        <a:stretch/>
      </xdr:blipFill>
      <xdr:spPr>
        <a:xfrm>
          <a:off x="716280" y="2948940"/>
          <a:ext cx="12140863" cy="12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106681</xdr:colOff>
      <xdr:row>22</xdr:row>
      <xdr:rowOff>167639</xdr:rowOff>
    </xdr:from>
    <xdr:to>
      <xdr:col>11</xdr:col>
      <xdr:colOff>342901</xdr:colOff>
      <xdr:row>24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F7E6E07-F6A9-4DF4-86E7-90D7B6AB163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6671" r="6947" b="17938"/>
        <a:stretch/>
      </xdr:blipFill>
      <xdr:spPr>
        <a:xfrm>
          <a:off x="716281" y="4190999"/>
          <a:ext cx="12123420" cy="205741"/>
        </a:xfrm>
        <a:prstGeom prst="rect">
          <a:avLst/>
        </a:prstGeom>
      </xdr:spPr>
    </xdr:pic>
    <xdr:clientData/>
  </xdr:twoCellAnchor>
  <xdr:twoCellAnchor editAs="oneCell">
    <xdr:from>
      <xdr:col>1</xdr:col>
      <xdr:colOff>121921</xdr:colOff>
      <xdr:row>14</xdr:row>
      <xdr:rowOff>45721</xdr:rowOff>
    </xdr:from>
    <xdr:to>
      <xdr:col>11</xdr:col>
      <xdr:colOff>335281</xdr:colOff>
      <xdr:row>16</xdr:row>
      <xdr:rowOff>7621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C3AE99-10FD-45E9-B550-4550AD0B8E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r="7258" b="11784"/>
        <a:stretch/>
      </xdr:blipFill>
      <xdr:spPr>
        <a:xfrm>
          <a:off x="731521" y="2606041"/>
          <a:ext cx="12100560" cy="327660"/>
        </a:xfrm>
        <a:prstGeom prst="rect">
          <a:avLst/>
        </a:prstGeom>
      </xdr:spPr>
    </xdr:pic>
    <xdr:clientData/>
  </xdr:twoCellAnchor>
  <xdr:twoCellAnchor editAs="oneCell">
    <xdr:from>
      <xdr:col>1</xdr:col>
      <xdr:colOff>200297</xdr:colOff>
      <xdr:row>24</xdr:row>
      <xdr:rowOff>179615</xdr:rowOff>
    </xdr:from>
    <xdr:to>
      <xdr:col>9</xdr:col>
      <xdr:colOff>92312</xdr:colOff>
      <xdr:row>44</xdr:row>
      <xdr:rowOff>43646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7AFFF3E-E0AB-4F9B-9A29-20E5D49BE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9897" y="4620986"/>
          <a:ext cx="10440272" cy="3565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19-10-14T15:04:58.45" personId="{00000000-0000-0000-0000-000000000000}" id="{ABF28B02-E1C0-4C92-B488-B35B3C19BB08}">
    <text>Blomberg DHP models are the same as Beko HPD models since blomberg is a subsidary of Beko</text>
  </threadedComment>
  <threadedComment ref="B5" dT="2019-10-14T15:04:58.45" personId="{00000000-0000-0000-0000-000000000000}" id="{D276DB32-CE5A-49A1-B637-6D554F6C4AEE}">
    <text>Blomberg DHP models are the same as Beko HPD models since blomberg is a subsidary of Beko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2" dT="2019-10-18T15:34:16.68" personId="{00000000-0000-0000-0000-000000000000}" id="{85B5DC81-4BED-4F54-A6C8-31D80F52B49F}">
    <text>Max height (if adjustable)</text>
  </threadedComment>
  <threadedComment ref="J2" dT="2019-10-18T15:34:01.40" personId="{00000000-0000-0000-0000-000000000000}" id="{2C5EB568-D6D0-4DFA-AEFA-EC60E61B5A52}">
    <text>Depth with door closed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grainger.com/product/GRAINGER-APPROVED-Red-Brass-Cored-Plug-1VFR3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ieleusa.com/domestic/tumble-dryers-1575.htm?mat=10972580&amp;name=TWB120WP" TargetMode="External"/><Relationship Id="rId13" Type="http://schemas.openxmlformats.org/officeDocument/2006/relationships/hyperlink" Target="https://www.designerappliances.com/miele-twf160wp.html" TargetMode="External"/><Relationship Id="rId18" Type="http://schemas.openxmlformats.org/officeDocument/2006/relationships/hyperlink" Target="https://www.samsung.com/us/home-appliances/dryers/ventless/dve6800-4-0-cu--ft--24--heat-pump-dryer-with-smart-care-dv22n6800hw-a2/" TargetMode="External"/><Relationship Id="rId26" Type="http://schemas.openxmlformats.org/officeDocument/2006/relationships/hyperlink" Target="https://www.homedepot.com/p/Samsung-4-0-cu-ft-Capacity-in-Inox-Grey-Stackable-Electric-Ventless-Heat-Pump-Dryer-ENERGY-STAR-Certified-DV22N6850HX/307685500" TargetMode="External"/><Relationship Id="rId39" Type="http://schemas.openxmlformats.org/officeDocument/2006/relationships/hyperlink" Target="https://www.homedepot.com/p/Whirlpool-7-4-cu-ft-240-Volt-Stackable-Chrome-Shadow-Electric-Ventless-Dryer-with-Intuitive-Touch-Controls-ENERGY-STAR-WHD862CHC/308241998" TargetMode="External"/><Relationship Id="rId3" Type="http://schemas.openxmlformats.org/officeDocument/2006/relationships/hyperlink" Target="https://www.ajmadison.com/cgi-bin/ajmadison/DHP24400W.html" TargetMode="External"/><Relationship Id="rId21" Type="http://schemas.openxmlformats.org/officeDocument/2006/relationships/hyperlink" Target="https://www.ajmadison.com/cgi-bin/ajmadison/DV22N6800HW.html" TargetMode="External"/><Relationship Id="rId34" Type="http://schemas.openxmlformats.org/officeDocument/2006/relationships/hyperlink" Target="https://www.appliancesconnection.com/whirlpool-whd560chw.html" TargetMode="External"/><Relationship Id="rId42" Type="http://schemas.openxmlformats.org/officeDocument/2006/relationships/hyperlink" Target="https://www.designerappliances.com/whirlpool-whd862chc.html" TargetMode="External"/><Relationship Id="rId47" Type="http://schemas.openxmlformats.org/officeDocument/2006/relationships/hyperlink" Target="https://www.whitfordshomeappliances.com.au/asko-t208h.w-8kg-heat-pump-dryer-t208h.w" TargetMode="External"/><Relationship Id="rId7" Type="http://schemas.openxmlformats.org/officeDocument/2006/relationships/hyperlink" Target="https://www.plessers.com/Blomberg/dhp24412w.htm" TargetMode="External"/><Relationship Id="rId12" Type="http://schemas.openxmlformats.org/officeDocument/2006/relationships/hyperlink" Target="https://www.ajmadison.com/cgi-bin/ajmadison/TWF160WP.html" TargetMode="External"/><Relationship Id="rId17" Type="http://schemas.openxmlformats.org/officeDocument/2006/relationships/hyperlink" Target="https://www.designerappliances.com/miele-twi180wp.html" TargetMode="External"/><Relationship Id="rId25" Type="http://schemas.openxmlformats.org/officeDocument/2006/relationships/hyperlink" Target="https://www.samsung.com/us/home-appliances/dryers/ventless/dve6850-4-0-cu--ft--24--heat-pump-dryer-with-smart-control-dv22n6850hx-a2/" TargetMode="External"/><Relationship Id="rId33" Type="http://schemas.openxmlformats.org/officeDocument/2006/relationships/hyperlink" Target="https://www.homedepot.com/p/Whirlpool-7-4-cu-ft-240-Volt-Stackable-White-Electric-Ventless-Dryer-with-Intuitive-Touch-Controls-ENERGY-STAR-WHD560CHW/308241988" TargetMode="External"/><Relationship Id="rId38" Type="http://schemas.openxmlformats.org/officeDocument/2006/relationships/hyperlink" Target="https://www.ajmadison.com/cgi-bin/ajmadison/WHD862CHC.html" TargetMode="External"/><Relationship Id="rId46" Type="http://schemas.openxmlformats.org/officeDocument/2006/relationships/hyperlink" Target="https://www.appliancesonline.com.au/product/asko-t208h-w-8kg-heat-pump-dryer" TargetMode="External"/><Relationship Id="rId2" Type="http://schemas.openxmlformats.org/officeDocument/2006/relationships/hyperlink" Target="https://www.ajmadison.com/cgi-bin/ajmadison/DHP24412W.html" TargetMode="External"/><Relationship Id="rId16" Type="http://schemas.openxmlformats.org/officeDocument/2006/relationships/hyperlink" Target="https://www.appliancesconnection.com/miele-twi180wp.html" TargetMode="External"/><Relationship Id="rId20" Type="http://schemas.openxmlformats.org/officeDocument/2006/relationships/hyperlink" Target="https://www.appliancesconnection.com/samsung-dv22n6800hw.html" TargetMode="External"/><Relationship Id="rId29" Type="http://schemas.openxmlformats.org/officeDocument/2006/relationships/hyperlink" Target="https://www.bestbuy.com/site/samsung-4-0-cu-ft-24-ventless-heat-pump-electric-dryer-with-wi-fi-connectivity-inox-gray/6301624.p?skuId=6301624" TargetMode="External"/><Relationship Id="rId41" Type="http://schemas.openxmlformats.org/officeDocument/2006/relationships/hyperlink" Target="https://www.plessers.com/Whirlpool/whd862chc.htm" TargetMode="External"/><Relationship Id="rId1" Type="http://schemas.openxmlformats.org/officeDocument/2006/relationships/hyperlink" Target="https://www.amazon.com/Blomberg-DHP24412W-Ventless-Electric-Bi-Directional/dp/B00VN7V3MI" TargetMode="External"/><Relationship Id="rId6" Type="http://schemas.openxmlformats.org/officeDocument/2006/relationships/hyperlink" Target="https://www.appliancesconnection.com/blomberg-dhp24412w.html" TargetMode="External"/><Relationship Id="rId11" Type="http://schemas.openxmlformats.org/officeDocument/2006/relationships/hyperlink" Target="https://www.appliancesconnection.com/miele-twf160wp.html" TargetMode="External"/><Relationship Id="rId24" Type="http://schemas.openxmlformats.org/officeDocument/2006/relationships/hyperlink" Target="https://www.lowes.com/pd/Samsung-Heat-Pump-4-cu-ft-Stackable-Ventless-Electric-Dryer-White-ENERGY-STAR/1000703160" TargetMode="External"/><Relationship Id="rId32" Type="http://schemas.openxmlformats.org/officeDocument/2006/relationships/hyperlink" Target="https://www.ajmadison.com/cgi-bin/ajmadison/WHD560CHW.html" TargetMode="External"/><Relationship Id="rId37" Type="http://schemas.openxmlformats.org/officeDocument/2006/relationships/hyperlink" Target="https://www.designerappliances.com/whirlpool-whd560chw.html" TargetMode="External"/><Relationship Id="rId40" Type="http://schemas.openxmlformats.org/officeDocument/2006/relationships/hyperlink" Target="https://www.appliancesconnection.com/whirlpool-whd862chc.html" TargetMode="External"/><Relationship Id="rId45" Type="http://schemas.openxmlformats.org/officeDocument/2006/relationships/hyperlink" Target="https://www.us-appliance.com/whd862chc.html" TargetMode="External"/><Relationship Id="rId5" Type="http://schemas.openxmlformats.org/officeDocument/2006/relationships/hyperlink" Target="https://www.appliancesconnection.com/blomberg-dhp24400w.html" TargetMode="External"/><Relationship Id="rId15" Type="http://schemas.openxmlformats.org/officeDocument/2006/relationships/hyperlink" Target="https://www.ajmadison.com/cgi-bin/ajmadison/TWI180WP.html" TargetMode="External"/><Relationship Id="rId23" Type="http://schemas.openxmlformats.org/officeDocument/2006/relationships/hyperlink" Target="https://www.plessers.com/Samsung/dv22n6800hw.htm" TargetMode="External"/><Relationship Id="rId28" Type="http://schemas.openxmlformats.org/officeDocument/2006/relationships/hyperlink" Target="https://www.ajmadison.com/cgi-bin/ajmadison/DV22N6850HX.html" TargetMode="External"/><Relationship Id="rId36" Type="http://schemas.openxmlformats.org/officeDocument/2006/relationships/hyperlink" Target="https://www.plessers.com/Whirlpool/whd560chw.htm" TargetMode="External"/><Relationship Id="rId10" Type="http://schemas.openxmlformats.org/officeDocument/2006/relationships/hyperlink" Target="https://www.mieleusa.com/domestic/tumble-dryers-1575.htm?mat=10666280&amp;name=TWF160_WP_Eco%26WiFiConn@ct" TargetMode="External"/><Relationship Id="rId19" Type="http://schemas.openxmlformats.org/officeDocument/2006/relationships/hyperlink" Target="https://www.homedepot.com/p/Samsung-4-0-cu-ft-Capacity-White-24-Stackable-Electric-Ventless-Heat-Pump-Dryer-ENERGY-STAR-Certified-DV22N6800HW/307685530" TargetMode="External"/><Relationship Id="rId31" Type="http://schemas.openxmlformats.org/officeDocument/2006/relationships/hyperlink" Target="https://www.searsoutlet.com/br/pdp/samsung-dv22n6850hx-a2-4-cu-ft-front-load-heat-pump-dryer-with-smart-control-gray/295437" TargetMode="External"/><Relationship Id="rId44" Type="http://schemas.openxmlformats.org/officeDocument/2006/relationships/hyperlink" Target="https://www.goedekers.com/Whirlpool-WHD862CHC.html" TargetMode="External"/><Relationship Id="rId4" Type="http://schemas.openxmlformats.org/officeDocument/2006/relationships/hyperlink" Target="https://www.designerappliances.com/blomberg-dhp24400w.html" TargetMode="External"/><Relationship Id="rId9" Type="http://schemas.openxmlformats.org/officeDocument/2006/relationships/hyperlink" Target="https://www.appliancesconnection.com/miele-twb120wp.html" TargetMode="External"/><Relationship Id="rId14" Type="http://schemas.openxmlformats.org/officeDocument/2006/relationships/hyperlink" Target="https://www.mieleusa.com/domestic/tumble-dryers-1575.htm?mat=10666300&amp;name=TWI180_WP_Eco%26Steam_WiFiConn." TargetMode="External"/><Relationship Id="rId22" Type="http://schemas.openxmlformats.org/officeDocument/2006/relationships/hyperlink" Target="https://www.bestbuy.com/site/samsung-4-0-cu-ft-24-ventless-heat-pump-electric-dryer-with-smart-care-white/6301623.p?skuId=6301623" TargetMode="External"/><Relationship Id="rId27" Type="http://schemas.openxmlformats.org/officeDocument/2006/relationships/hyperlink" Target="https://www.appliancesconnection.com/samsung-dv22n6850hx.html" TargetMode="External"/><Relationship Id="rId30" Type="http://schemas.openxmlformats.org/officeDocument/2006/relationships/hyperlink" Target="https://www.plessers.com/Samsung/dv22n6850hx.htm" TargetMode="External"/><Relationship Id="rId35" Type="http://schemas.openxmlformats.org/officeDocument/2006/relationships/hyperlink" Target="https://www.goedekers.com/Whirlpool-WHD560CHW.html" TargetMode="External"/><Relationship Id="rId43" Type="http://schemas.openxmlformats.org/officeDocument/2006/relationships/hyperlink" Target="https://www.lowes.com/pd/Whirlpool-7-4-cu-ft-Stackable-Ventless-Electric-Dryer-Chrome-Shadow-ENERGY-STAR/1000716664" TargetMode="External"/><Relationship Id="rId48" Type="http://schemas.openxmlformats.org/officeDocument/2006/relationships/hyperlink" Target="https://www.jbhifi.com.au/products/asko-t208h-8kg-heat-pump-dry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CF782-EA30-424B-9ED6-979624C9BD43}">
  <sheetPr>
    <tabColor theme="9" tint="0.79998168889431442"/>
  </sheetPr>
  <dimension ref="B2:Q13"/>
  <sheetViews>
    <sheetView tabSelected="1" zoomScale="70" zoomScaleNormal="70" workbookViewId="0">
      <selection activeCell="I29" sqref="I29"/>
    </sheetView>
  </sheetViews>
  <sheetFormatPr defaultRowHeight="14.4" x14ac:dyDescent="0.3"/>
  <cols>
    <col min="2" max="2" width="18" bestFit="1" customWidth="1"/>
    <col min="3" max="3" width="5.5546875" bestFit="1" customWidth="1"/>
    <col min="4" max="4" width="8.88671875" bestFit="1" customWidth="1"/>
    <col min="5" max="5" width="12.5546875" bestFit="1" customWidth="1"/>
    <col min="6" max="6" width="11.5546875" bestFit="1" customWidth="1"/>
    <col min="10" max="10" width="14.5546875" bestFit="1" customWidth="1"/>
    <col min="11" max="11" width="24.21875" bestFit="1" customWidth="1"/>
    <col min="12" max="12" width="24.21875" customWidth="1"/>
    <col min="13" max="13" width="21.21875" bestFit="1" customWidth="1"/>
    <col min="14" max="14" width="82.21875" bestFit="1" customWidth="1"/>
    <col min="15" max="15" width="82.21875" customWidth="1"/>
    <col min="16" max="16" width="26.109375" bestFit="1" customWidth="1"/>
    <col min="17" max="17" width="16" bestFit="1" customWidth="1"/>
  </cols>
  <sheetData>
    <row r="2" spans="2:17" x14ac:dyDescent="0.3">
      <c r="B2" s="30" t="s">
        <v>438</v>
      </c>
      <c r="C2" s="30" t="s">
        <v>442</v>
      </c>
      <c r="D2" s="30" t="s">
        <v>445</v>
      </c>
      <c r="E2" s="30" t="s">
        <v>439</v>
      </c>
      <c r="F2" s="30" t="s">
        <v>441</v>
      </c>
      <c r="J2" s="30" t="s">
        <v>462</v>
      </c>
      <c r="K2" s="30" t="s">
        <v>463</v>
      </c>
      <c r="L2" s="30" t="s">
        <v>481</v>
      </c>
      <c r="M2" s="30" t="s">
        <v>464</v>
      </c>
      <c r="N2" s="30" t="s">
        <v>465</v>
      </c>
      <c r="O2" s="30" t="s">
        <v>482</v>
      </c>
      <c r="P2" s="30" t="s">
        <v>466</v>
      </c>
      <c r="Q2" s="30" t="s">
        <v>467</v>
      </c>
    </row>
    <row r="3" spans="2:17" x14ac:dyDescent="0.3">
      <c r="B3" s="27" t="s">
        <v>436</v>
      </c>
      <c r="C3" s="27"/>
      <c r="D3" s="27"/>
      <c r="E3" s="28">
        <f>ROUND('NGCD Cost Summary'!$L$3,2)</f>
        <v>869.14</v>
      </c>
      <c r="F3" s="25">
        <f>COUNT('Raw NGCD Costs'!$F$3:$F$207)</f>
        <v>205</v>
      </c>
      <c r="J3" s="25" t="s">
        <v>468</v>
      </c>
      <c r="K3" s="25" t="s">
        <v>480</v>
      </c>
      <c r="L3" s="25" t="s">
        <v>483</v>
      </c>
      <c r="M3" s="24">
        <f>$E$3</f>
        <v>869.14</v>
      </c>
      <c r="N3" s="25" t="s">
        <v>474</v>
      </c>
      <c r="O3" s="25" t="s">
        <v>484</v>
      </c>
      <c r="P3" s="24">
        <f>$E$6</f>
        <v>1507.63</v>
      </c>
      <c r="Q3" s="24">
        <f>P3-M3</f>
        <v>638.49000000000012</v>
      </c>
    </row>
    <row r="4" spans="2:17" x14ac:dyDescent="0.3">
      <c r="B4" s="27" t="s">
        <v>437</v>
      </c>
      <c r="C4" s="27">
        <v>120</v>
      </c>
      <c r="D4" s="27" t="s">
        <v>447</v>
      </c>
      <c r="E4" s="28">
        <f>ROUND(AVERAGEIFS('Raw HPCD Costs'!$F$3:$F$50,'Raw HPCD Costs'!$D$3:$D$50,$C4,'Raw HPCD Costs'!$E$3:$E$50,$D4),2)</f>
        <v>1399</v>
      </c>
      <c r="F4" s="25">
        <f>COUNTIFS('Raw HPCD Costs'!$D$3:$D$50,$C4,'Raw HPCD Costs'!$E$3:$E$50,$D4)</f>
        <v>6</v>
      </c>
      <c r="J4" s="25" t="s">
        <v>469</v>
      </c>
      <c r="K4" s="25" t="s">
        <v>480</v>
      </c>
      <c r="L4" s="25" t="s">
        <v>483</v>
      </c>
      <c r="M4" s="24">
        <f t="shared" ref="M4:M8" si="0">$E$3</f>
        <v>869.14</v>
      </c>
      <c r="N4" s="25" t="s">
        <v>475</v>
      </c>
      <c r="O4" s="25" t="s">
        <v>485</v>
      </c>
      <c r="P4" s="24">
        <f>$E$4</f>
        <v>1399</v>
      </c>
      <c r="Q4" s="24">
        <f t="shared" ref="Q4:Q8" si="1">P4-M4</f>
        <v>529.86</v>
      </c>
    </row>
    <row r="5" spans="2:17" x14ac:dyDescent="0.3">
      <c r="B5" s="27" t="s">
        <v>437</v>
      </c>
      <c r="C5" s="27">
        <v>240</v>
      </c>
      <c r="D5" s="27" t="s">
        <v>447</v>
      </c>
      <c r="E5" s="28">
        <f>ROUND(AVERAGEIFS('Raw HPCD Costs'!$F$3:$F$50,'Raw HPCD Costs'!$D$3:$D$50,$C5,'Raw HPCD Costs'!$E$3:$E$50,$D5),2)</f>
        <v>1248.08</v>
      </c>
      <c r="F5" s="25">
        <f>COUNTIFS('Raw HPCD Costs'!$D$3:$D$50,$C5,'Raw HPCD Costs'!$E$3:$E$50,$D5)</f>
        <v>28</v>
      </c>
      <c r="J5" s="25" t="s">
        <v>470</v>
      </c>
      <c r="K5" s="25" t="s">
        <v>480</v>
      </c>
      <c r="L5" s="25" t="s">
        <v>483</v>
      </c>
      <c r="M5" s="24">
        <f t="shared" si="0"/>
        <v>869.14</v>
      </c>
      <c r="N5" s="25" t="s">
        <v>476</v>
      </c>
      <c r="O5" s="25" t="s">
        <v>486</v>
      </c>
      <c r="P5" s="24">
        <f>$E$5</f>
        <v>1248.08</v>
      </c>
      <c r="Q5" s="24">
        <f t="shared" si="1"/>
        <v>378.93999999999994</v>
      </c>
    </row>
    <row r="6" spans="2:17" x14ac:dyDescent="0.3">
      <c r="B6" s="27" t="s">
        <v>437</v>
      </c>
      <c r="C6" s="27" t="s">
        <v>443</v>
      </c>
      <c r="D6" s="27" t="s">
        <v>446</v>
      </c>
      <c r="E6" s="28">
        <f>ROUND(AVERAGEIFS('Raw HPCD Costs'!$F$3:$F$50,'Raw HPCD Costs'!$D$3:$D$50,$C6,'Raw HPCD Costs'!$E$3:$E$50,$D6),2)</f>
        <v>1507.63</v>
      </c>
      <c r="F6" s="25">
        <f>COUNTIFS('Raw HPCD Costs'!$D$3:$D$50,$C6,'Raw HPCD Costs'!$E$3:$E$50,$D6)</f>
        <v>14</v>
      </c>
      <c r="J6" s="25" t="s">
        <v>471</v>
      </c>
      <c r="K6" s="25" t="s">
        <v>480</v>
      </c>
      <c r="L6" s="25" t="s">
        <v>483</v>
      </c>
      <c r="M6" s="24">
        <f t="shared" si="0"/>
        <v>869.14</v>
      </c>
      <c r="N6" s="25" t="s">
        <v>477</v>
      </c>
      <c r="O6" s="25" t="s">
        <v>484</v>
      </c>
      <c r="P6" s="24">
        <f>$E$6</f>
        <v>1507.63</v>
      </c>
      <c r="Q6" s="24">
        <f t="shared" si="1"/>
        <v>638.49000000000012</v>
      </c>
    </row>
    <row r="7" spans="2:17" x14ac:dyDescent="0.3">
      <c r="J7" s="25" t="s">
        <v>472</v>
      </c>
      <c r="K7" s="25" t="s">
        <v>480</v>
      </c>
      <c r="L7" s="25" t="s">
        <v>483</v>
      </c>
      <c r="M7" s="24">
        <f t="shared" si="0"/>
        <v>869.14</v>
      </c>
      <c r="N7" s="25" t="s">
        <v>478</v>
      </c>
      <c r="O7" s="25" t="s">
        <v>485</v>
      </c>
      <c r="P7" s="24">
        <f>$E$4</f>
        <v>1399</v>
      </c>
      <c r="Q7" s="24">
        <f t="shared" si="1"/>
        <v>529.86</v>
      </c>
    </row>
    <row r="8" spans="2:17" x14ac:dyDescent="0.3">
      <c r="J8" s="25" t="s">
        <v>473</v>
      </c>
      <c r="K8" s="25" t="s">
        <v>480</v>
      </c>
      <c r="L8" s="25" t="s">
        <v>483</v>
      </c>
      <c r="M8" s="24">
        <f t="shared" si="0"/>
        <v>869.14</v>
      </c>
      <c r="N8" s="25" t="s">
        <v>479</v>
      </c>
      <c r="O8" s="25" t="s">
        <v>486</v>
      </c>
      <c r="P8" s="24">
        <f>$E$5</f>
        <v>1248.08</v>
      </c>
      <c r="Q8" s="24">
        <f t="shared" si="1"/>
        <v>378.93999999999994</v>
      </c>
    </row>
    <row r="10" spans="2:17" x14ac:dyDescent="0.3">
      <c r="B10" s="27" t="s">
        <v>444</v>
      </c>
      <c r="C10" s="27" t="s">
        <v>442</v>
      </c>
      <c r="D10" s="27" t="s">
        <v>445</v>
      </c>
      <c r="E10" s="31" t="s">
        <v>440</v>
      </c>
    </row>
    <row r="11" spans="2:17" x14ac:dyDescent="0.3">
      <c r="B11" s="27" t="s">
        <v>437</v>
      </c>
      <c r="C11" s="27">
        <v>120</v>
      </c>
      <c r="D11" s="27" t="s">
        <v>447</v>
      </c>
      <c r="E11" s="28">
        <f>$E$4-$E$3</f>
        <v>529.86</v>
      </c>
    </row>
    <row r="12" spans="2:17" x14ac:dyDescent="0.3">
      <c r="B12" s="27" t="s">
        <v>437</v>
      </c>
      <c r="C12" s="27">
        <v>240</v>
      </c>
      <c r="D12" s="27" t="s">
        <v>447</v>
      </c>
      <c r="E12" s="28">
        <f>$E$5-$E$3</f>
        <v>378.93999999999994</v>
      </c>
    </row>
    <row r="13" spans="2:17" x14ac:dyDescent="0.3">
      <c r="B13" s="27" t="s">
        <v>437</v>
      </c>
      <c r="C13" s="27" t="s">
        <v>443</v>
      </c>
      <c r="D13" s="27" t="s">
        <v>446</v>
      </c>
      <c r="E13" s="28">
        <f>$E$6-$E$3</f>
        <v>638.49000000000012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A791D-F4A1-42E2-84FD-6ECABC887DDF}">
  <dimension ref="C4:H11"/>
  <sheetViews>
    <sheetView topLeftCell="B1" zoomScale="70" zoomScaleNormal="70" workbookViewId="0">
      <selection activeCell="K8" sqref="K8"/>
    </sheetView>
  </sheetViews>
  <sheetFormatPr defaultRowHeight="14.4" x14ac:dyDescent="0.3"/>
  <cols>
    <col min="3" max="3" width="50.109375" bestFit="1" customWidth="1"/>
    <col min="4" max="4" width="8.77734375" bestFit="1" customWidth="1"/>
    <col min="7" max="7" width="17.109375" customWidth="1"/>
    <col min="8" max="8" width="42.21875" bestFit="1" customWidth="1"/>
    <col min="10" max="10" width="10.6640625" bestFit="1" customWidth="1"/>
  </cols>
  <sheetData>
    <row r="4" spans="3:8" x14ac:dyDescent="0.3">
      <c r="C4" s="30" t="s">
        <v>448</v>
      </c>
      <c r="D4" s="30" t="s">
        <v>452</v>
      </c>
      <c r="E4" s="30" t="s">
        <v>449</v>
      </c>
      <c r="F4" s="30" t="s">
        <v>450</v>
      </c>
      <c r="G4" s="30" t="s">
        <v>451</v>
      </c>
      <c r="H4" s="30" t="s">
        <v>453</v>
      </c>
    </row>
    <row r="5" spans="3:8" x14ac:dyDescent="0.3">
      <c r="C5" s="25" t="s">
        <v>461</v>
      </c>
      <c r="D5" s="25">
        <v>0.25</v>
      </c>
      <c r="E5" s="24">
        <f>D5*$D$11</f>
        <v>16.887499999999999</v>
      </c>
      <c r="F5" s="24">
        <v>4</v>
      </c>
      <c r="G5" s="24">
        <f>E5+F5</f>
        <v>20.887499999999999</v>
      </c>
      <c r="H5" s="32" t="s">
        <v>456</v>
      </c>
    </row>
    <row r="6" spans="3:8" x14ac:dyDescent="0.3">
      <c r="C6" s="25" t="s">
        <v>457</v>
      </c>
      <c r="D6" s="25">
        <v>0.72699999999999998</v>
      </c>
      <c r="E6" s="24">
        <f t="shared" ref="E6:E7" si="0">D6*$D$11</f>
        <v>49.108849999999997</v>
      </c>
      <c r="F6" s="24"/>
      <c r="G6" s="24">
        <f t="shared" ref="G6:G7" si="1">E6+F6</f>
        <v>49.108849999999997</v>
      </c>
      <c r="H6" s="25" t="s">
        <v>458</v>
      </c>
    </row>
    <row r="7" spans="3:8" x14ac:dyDescent="0.3">
      <c r="C7" s="25" t="s">
        <v>454</v>
      </c>
      <c r="D7" s="25">
        <v>1.401</v>
      </c>
      <c r="E7" s="24">
        <f t="shared" si="0"/>
        <v>94.637550000000005</v>
      </c>
      <c r="F7" s="24">
        <v>63.5</v>
      </c>
      <c r="G7" s="24">
        <f t="shared" si="1"/>
        <v>158.13755</v>
      </c>
      <c r="H7" s="25" t="s">
        <v>455</v>
      </c>
    </row>
    <row r="8" spans="3:8" x14ac:dyDescent="0.3">
      <c r="C8" s="25" t="s">
        <v>459</v>
      </c>
      <c r="D8" s="25">
        <f>SUM(D5:D7)</f>
        <v>2.3780000000000001</v>
      </c>
      <c r="E8" s="24">
        <f t="shared" ref="E8:G8" si="2">SUM(E5:E7)</f>
        <v>160.63389999999998</v>
      </c>
      <c r="F8" s="24">
        <f t="shared" si="2"/>
        <v>67.5</v>
      </c>
      <c r="G8" s="24">
        <f t="shared" si="2"/>
        <v>228.13389999999998</v>
      </c>
      <c r="H8" s="25"/>
    </row>
    <row r="11" spans="3:8" x14ac:dyDescent="0.3">
      <c r="C11" s="25" t="s">
        <v>460</v>
      </c>
      <c r="D11" s="24">
        <v>67.55</v>
      </c>
    </row>
  </sheetData>
  <hyperlinks>
    <hyperlink ref="H5" r:id="rId1" xr:uid="{030381F4-DD50-4640-9058-42E0A7E90169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3289B-E606-4259-87B2-73AAC08D986D}">
  <sheetPr>
    <tabColor theme="4" tint="0.79998168889431442"/>
  </sheetPr>
  <dimension ref="B2:L124"/>
  <sheetViews>
    <sheetView workbookViewId="0">
      <selection activeCell="E11" sqref="E11"/>
    </sheetView>
  </sheetViews>
  <sheetFormatPr defaultRowHeight="14.4" x14ac:dyDescent="0.3"/>
  <cols>
    <col min="2" max="2" width="13.109375" bestFit="1" customWidth="1"/>
    <col min="3" max="3" width="17.33203125" bestFit="1" customWidth="1"/>
    <col min="5" max="5" width="20.88671875" bestFit="1" customWidth="1"/>
    <col min="6" max="6" width="11" bestFit="1" customWidth="1"/>
    <col min="7" max="8" width="10.5546875" bestFit="1" customWidth="1"/>
    <col min="9" max="9" width="11.88671875" bestFit="1" customWidth="1"/>
    <col min="10" max="10" width="22.6640625" bestFit="1" customWidth="1"/>
    <col min="11" max="11" width="33.5546875" bestFit="1" customWidth="1"/>
  </cols>
  <sheetData>
    <row r="2" spans="2:12" x14ac:dyDescent="0.3">
      <c r="B2" s="22" t="s">
        <v>0</v>
      </c>
      <c r="C2" s="22" t="s">
        <v>1</v>
      </c>
      <c r="D2" s="23" t="s">
        <v>2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178</v>
      </c>
      <c r="K2" s="26" t="s">
        <v>431</v>
      </c>
      <c r="L2" s="24">
        <f>AVERAGE($D$3:$D$123)</f>
        <v>991.93975895316805</v>
      </c>
    </row>
    <row r="3" spans="2:12" x14ac:dyDescent="0.3">
      <c r="B3" s="5" t="s">
        <v>95</v>
      </c>
      <c r="C3" s="5" t="s">
        <v>98</v>
      </c>
      <c r="D3" s="16">
        <f>AVERAGEIFS('Raw NGCD Costs'!$F$3:$F$207,'Raw NGCD Costs'!$D$3:$D$207,'NGCD Cost Summary'!$B3,'Raw NGCD Costs'!$E$3:$E$207,'NGCD Cost Summary'!$C3)</f>
        <v>899.99</v>
      </c>
      <c r="E3" s="17">
        <f>AVERAGEIFS('Raw NGCD Costs'!$G$3:$G$207,'Raw NGCD Costs'!$D$3:$D$207,'NGCD Cost Summary'!$B3,'Raw NGCD Costs'!$E$3:$E$207,'NGCD Cost Summary'!$C3)</f>
        <v>7.3</v>
      </c>
      <c r="F3" s="17">
        <f>AVERAGEIFS('Raw NGCD Costs'!$H$3:$H$207,'Raw NGCD Costs'!$D$3:$D$207,'NGCD Cost Summary'!$B3,'Raw NGCD Costs'!$E$3:$E$207,'NGCD Cost Summary'!$C3)</f>
        <v>44.3</v>
      </c>
      <c r="G3" s="17">
        <f>AVERAGEIFS('Raw NGCD Costs'!$I$3:$I$207,'Raw NGCD Costs'!$D$3:$D$207,'NGCD Cost Summary'!$B3,'Raw NGCD Costs'!$E$3:$E$207,'NGCD Cost Summary'!$C3)</f>
        <v>27</v>
      </c>
      <c r="H3" s="17">
        <f>AVERAGEIFS('Raw NGCD Costs'!$J$3:$J$207,'Raw NGCD Costs'!$D$3:$D$207,'NGCD Cost Summary'!$B3,'Raw NGCD Costs'!$E$3:$E$207,'NGCD Cost Summary'!$C3)</f>
        <v>28.9</v>
      </c>
      <c r="I3" s="17" t="str">
        <f>INDEX('Raw NGCD Costs'!$K$3:$K$207,MATCH(CONCATENATE('NGCD Cost Summary'!$B3,'NGCD Cost Summary'!$C3),'Raw NGCD Costs'!$A$3:$A$207,0))</f>
        <v>Yes</v>
      </c>
      <c r="K3" s="27" t="s">
        <v>432</v>
      </c>
      <c r="L3" s="28">
        <f>AVERAGEIFS($D$3:$D$123,$I$3:$I$123,"No")</f>
        <v>869.13883333333331</v>
      </c>
    </row>
    <row r="4" spans="2:12" x14ac:dyDescent="0.3">
      <c r="B4" s="6" t="s">
        <v>95</v>
      </c>
      <c r="C4" s="6" t="s">
        <v>99</v>
      </c>
      <c r="D4" s="18">
        <f>AVERAGEIFS('Raw NGCD Costs'!$F$3:$F$207,'Raw NGCD Costs'!$D$3:$D$207,'NGCD Cost Summary'!$B4,'Raw NGCD Costs'!$E$3:$E$207,'NGCD Cost Summary'!$C4)</f>
        <v>1060.6633333333332</v>
      </c>
      <c r="E4" s="19">
        <f>AVERAGEIFS('Raw NGCD Costs'!$G$3:$G$207,'Raw NGCD Costs'!$D$3:$D$207,'NGCD Cost Summary'!$B4,'Raw NGCD Costs'!$E$3:$E$207,'NGCD Cost Summary'!$C4)</f>
        <v>9</v>
      </c>
      <c r="F4" s="19">
        <f>AVERAGEIFS('Raw NGCD Costs'!$H$3:$H$207,'Raw NGCD Costs'!$D$3:$D$207,'NGCD Cost Summary'!$B4,'Raw NGCD Costs'!$E$3:$E$207,'NGCD Cost Summary'!$C4)</f>
        <v>40.799999999999997</v>
      </c>
      <c r="G4" s="19">
        <f>AVERAGEIFS('Raw NGCD Costs'!$I$3:$I$207,'Raw NGCD Costs'!$D$3:$D$207,'NGCD Cost Summary'!$B4,'Raw NGCD Costs'!$E$3:$E$207,'NGCD Cost Summary'!$C4)</f>
        <v>29</v>
      </c>
      <c r="H4" s="19">
        <f>AVERAGEIFS('Raw NGCD Costs'!$J$3:$J$207,'Raw NGCD Costs'!$D$3:$D$207,'NGCD Cost Summary'!$B4,'Raw NGCD Costs'!$E$3:$E$207,'NGCD Cost Summary'!$C4)</f>
        <v>32.166666666666664</v>
      </c>
      <c r="I4" s="19" t="str">
        <f>INDEX('Raw NGCD Costs'!$K$3:$K$207,MATCH(CONCATENATE('NGCD Cost Summary'!$B4,'NGCD Cost Summary'!$C4),'Raw NGCD Costs'!$A$3:$A$207,0))</f>
        <v>No</v>
      </c>
      <c r="K4" s="27" t="s">
        <v>433</v>
      </c>
      <c r="L4" s="24">
        <f>AVERAGEIFS($D$3:$D$123,$I$3:$I$123,"Yes")</f>
        <v>1094.2738636363636</v>
      </c>
    </row>
    <row r="5" spans="2:12" x14ac:dyDescent="0.3">
      <c r="B5" s="6" t="s">
        <v>14</v>
      </c>
      <c r="C5" s="6" t="s">
        <v>100</v>
      </c>
      <c r="D5" s="18">
        <f>AVERAGEIFS('Raw NGCD Costs'!$F$3:$F$207,'Raw NGCD Costs'!$D$3:$D$207,'NGCD Cost Summary'!$B5,'Raw NGCD Costs'!$E$3:$E$207,'NGCD Cost Summary'!$C5)</f>
        <v>1329.4949999999999</v>
      </c>
      <c r="E5" s="19">
        <f>AVERAGEIFS('Raw NGCD Costs'!$G$3:$G$207,'Raw NGCD Costs'!$D$3:$D$207,'NGCD Cost Summary'!$B5,'Raw NGCD Costs'!$E$3:$E$207,'NGCD Cost Summary'!$C5)</f>
        <v>7.4</v>
      </c>
      <c r="F5" s="19">
        <f>AVERAGEIFS('Raw NGCD Costs'!$H$3:$H$207,'Raw NGCD Costs'!$D$3:$D$207,'NGCD Cost Summary'!$B5,'Raw NGCD Costs'!$E$3:$E$207,'NGCD Cost Summary'!$C5)</f>
        <v>42.4</v>
      </c>
      <c r="G5" s="19">
        <f>AVERAGEIFS('Raw NGCD Costs'!$I$3:$I$207,'Raw NGCD Costs'!$D$3:$D$207,'NGCD Cost Summary'!$B5,'Raw NGCD Costs'!$E$3:$E$207,'NGCD Cost Summary'!$C5)</f>
        <v>27</v>
      </c>
      <c r="H5" s="19">
        <f>AVERAGEIFS('Raw NGCD Costs'!$J$3:$J$207,'Raw NGCD Costs'!$D$3:$D$207,'NGCD Cost Summary'!$B5,'Raw NGCD Costs'!$E$3:$E$207,'NGCD Cost Summary'!$C5)</f>
        <v>30.2</v>
      </c>
      <c r="I5" s="19" t="str">
        <f>INDEX('Raw NGCD Costs'!$K$3:$K$207,MATCH(CONCATENATE('NGCD Cost Summary'!$B5,'NGCD Cost Summary'!$C5),'Raw NGCD Costs'!$A$3:$A$207,0))</f>
        <v>Yes</v>
      </c>
    </row>
    <row r="6" spans="2:12" x14ac:dyDescent="0.3">
      <c r="B6" s="6" t="s">
        <v>93</v>
      </c>
      <c r="C6" s="6" t="s">
        <v>101</v>
      </c>
      <c r="D6" s="18">
        <f>AVERAGEIFS('Raw NGCD Costs'!$F$3:$F$207,'Raw NGCD Costs'!$D$3:$D$207,'NGCD Cost Summary'!$B6,'Raw NGCD Costs'!$E$3:$E$207,'NGCD Cost Summary'!$C6)</f>
        <v>808.995</v>
      </c>
      <c r="E6" s="19">
        <f>AVERAGEIFS('Raw NGCD Costs'!$G$3:$G$207,'Raw NGCD Costs'!$D$3:$D$207,'NGCD Cost Summary'!$B6,'Raw NGCD Costs'!$E$3:$E$207,'NGCD Cost Summary'!$C6)</f>
        <v>7.4</v>
      </c>
      <c r="F6" s="19">
        <f>AVERAGEIFS('Raw NGCD Costs'!$H$3:$H$207,'Raw NGCD Costs'!$D$3:$D$207,'NGCD Cost Summary'!$B6,'Raw NGCD Costs'!$E$3:$E$207,'NGCD Cost Summary'!$C6)</f>
        <v>38.4</v>
      </c>
      <c r="G6" s="19">
        <f>AVERAGEIFS('Raw NGCD Costs'!$I$3:$I$207,'Raw NGCD Costs'!$D$3:$D$207,'NGCD Cost Summary'!$B6,'Raw NGCD Costs'!$E$3:$E$207,'NGCD Cost Summary'!$C6)</f>
        <v>27</v>
      </c>
      <c r="H6" s="19">
        <f>AVERAGEIFS('Raw NGCD Costs'!$J$3:$J$207,'Raw NGCD Costs'!$D$3:$D$207,'NGCD Cost Summary'!$B6,'Raw NGCD Costs'!$E$3:$E$207,'NGCD Cost Summary'!$C6)</f>
        <v>31</v>
      </c>
      <c r="I6" s="19" t="str">
        <f>INDEX('Raw NGCD Costs'!$K$3:$K$207,MATCH(CONCATENATE('NGCD Cost Summary'!$B6,'NGCD Cost Summary'!$C6),'Raw NGCD Costs'!$A$3:$A$207,0))</f>
        <v>Yes</v>
      </c>
    </row>
    <row r="7" spans="2:12" x14ac:dyDescent="0.3">
      <c r="B7" s="6" t="s">
        <v>14</v>
      </c>
      <c r="C7" s="6" t="s">
        <v>102</v>
      </c>
      <c r="D7" s="18">
        <f>AVERAGEIFS('Raw NGCD Costs'!$F$3:$F$207,'Raw NGCD Costs'!$D$3:$D$207,'NGCD Cost Summary'!$B7,'Raw NGCD Costs'!$E$3:$E$207,'NGCD Cost Summary'!$C7)</f>
        <v>669.33</v>
      </c>
      <c r="E7" s="19">
        <f>AVERAGEIFS('Raw NGCD Costs'!$G$3:$G$207,'Raw NGCD Costs'!$D$3:$D$207,'NGCD Cost Summary'!$B7,'Raw NGCD Costs'!$E$3:$E$207,'NGCD Cost Summary'!$C7)</f>
        <v>7.2</v>
      </c>
      <c r="F7" s="19">
        <f>AVERAGEIFS('Raw NGCD Costs'!$H$3:$H$207,'Raw NGCD Costs'!$D$3:$D$207,'NGCD Cost Summary'!$B7,'Raw NGCD Costs'!$E$3:$E$207,'NGCD Cost Summary'!$C7)</f>
        <v>44</v>
      </c>
      <c r="G7" s="19">
        <f>AVERAGEIFS('Raw NGCD Costs'!$I$3:$I$207,'Raw NGCD Costs'!$D$3:$D$207,'NGCD Cost Summary'!$B7,'Raw NGCD Costs'!$E$3:$E$207,'NGCD Cost Summary'!$C7)</f>
        <v>27</v>
      </c>
      <c r="H7" s="19">
        <f>AVERAGEIFS('Raw NGCD Costs'!$J$3:$J$207,'Raw NGCD Costs'!$D$3:$D$207,'NGCD Cost Summary'!$B7,'Raw NGCD Costs'!$E$3:$E$207,'NGCD Cost Summary'!$C7)</f>
        <v>29.925000000000001</v>
      </c>
      <c r="I7" s="19" t="str">
        <f>INDEX('Raw NGCD Costs'!$K$3:$K$207,MATCH(CONCATENATE('NGCD Cost Summary'!$B7,'NGCD Cost Summary'!$C7),'Raw NGCD Costs'!$A$3:$A$207,0))</f>
        <v>No</v>
      </c>
    </row>
    <row r="8" spans="2:12" x14ac:dyDescent="0.3">
      <c r="B8" s="6" t="s">
        <v>14</v>
      </c>
      <c r="C8" s="6" t="s">
        <v>103</v>
      </c>
      <c r="D8" s="18">
        <f>AVERAGEIFS('Raw NGCD Costs'!$F$3:$F$207,'Raw NGCD Costs'!$D$3:$D$207,'NGCD Cost Summary'!$B8,'Raw NGCD Costs'!$E$3:$E$207,'NGCD Cost Summary'!$C8)</f>
        <v>1888.9949999999999</v>
      </c>
      <c r="E8" s="19">
        <f>AVERAGEIFS('Raw NGCD Costs'!$G$3:$G$207,'Raw NGCD Costs'!$D$3:$D$207,'NGCD Cost Summary'!$B8,'Raw NGCD Costs'!$E$3:$E$207,'NGCD Cost Summary'!$C8)</f>
        <v>7.5</v>
      </c>
      <c r="F8" s="19">
        <f>AVERAGEIFS('Raw NGCD Costs'!$H$3:$H$207,'Raw NGCD Costs'!$D$3:$D$207,'NGCD Cost Summary'!$B8,'Raw NGCD Costs'!$E$3:$E$207,'NGCD Cost Summary'!$C8)</f>
        <v>46.9</v>
      </c>
      <c r="G8" s="19">
        <f>AVERAGEIFS('Raw NGCD Costs'!$I$3:$I$207,'Raw NGCD Costs'!$D$3:$D$207,'NGCD Cost Summary'!$B8,'Raw NGCD Costs'!$E$3:$E$207,'NGCD Cost Summary'!$C8)</f>
        <v>27</v>
      </c>
      <c r="H8" s="19">
        <f>AVERAGEIFS('Raw NGCD Costs'!$J$3:$J$207,'Raw NGCD Costs'!$D$3:$D$207,'NGCD Cost Summary'!$B8,'Raw NGCD Costs'!$E$3:$E$207,'NGCD Cost Summary'!$C8)</f>
        <v>32.5</v>
      </c>
      <c r="I8" s="19" t="str">
        <f>INDEX('Raw NGCD Costs'!$K$3:$K$207,MATCH(CONCATENATE('NGCD Cost Summary'!$B8,'NGCD Cost Summary'!$C8),'Raw NGCD Costs'!$A$3:$A$207,0))</f>
        <v>Yes</v>
      </c>
    </row>
    <row r="9" spans="2:12" x14ac:dyDescent="0.3">
      <c r="B9" s="6" t="s">
        <v>14</v>
      </c>
      <c r="C9" s="6" t="s">
        <v>105</v>
      </c>
      <c r="D9" s="18">
        <f>AVERAGEIFS('Raw NGCD Costs'!$F$3:$F$207,'Raw NGCD Costs'!$D$3:$D$207,'NGCD Cost Summary'!$B9,'Raw NGCD Costs'!$E$3:$E$207,'NGCD Cost Summary'!$C9)</f>
        <v>1618.9949999999999</v>
      </c>
      <c r="E9" s="19">
        <f>AVERAGEIFS('Raw NGCD Costs'!$G$3:$G$207,'Raw NGCD Costs'!$D$3:$D$207,'NGCD Cost Summary'!$B9,'Raw NGCD Costs'!$E$3:$E$207,'NGCD Cost Summary'!$C9)</f>
        <v>7.5</v>
      </c>
      <c r="F9" s="19">
        <f>AVERAGEIFS('Raw NGCD Costs'!$H$3:$H$207,'Raw NGCD Costs'!$D$3:$D$207,'NGCD Cost Summary'!$B9,'Raw NGCD Costs'!$E$3:$E$207,'NGCD Cost Summary'!$C9)</f>
        <v>46.9</v>
      </c>
      <c r="G9" s="19">
        <f>AVERAGEIFS('Raw NGCD Costs'!$I$3:$I$207,'Raw NGCD Costs'!$D$3:$D$207,'NGCD Cost Summary'!$B9,'Raw NGCD Costs'!$E$3:$E$207,'NGCD Cost Summary'!$C9)</f>
        <v>27</v>
      </c>
      <c r="H9" s="19">
        <f>AVERAGEIFS('Raw NGCD Costs'!$J$3:$J$207,'Raw NGCD Costs'!$D$3:$D$207,'NGCD Cost Summary'!$B9,'Raw NGCD Costs'!$E$3:$E$207,'NGCD Cost Summary'!$C9)</f>
        <v>32.5</v>
      </c>
      <c r="I9" s="19" t="str">
        <f>INDEX('Raw NGCD Costs'!$K$3:$K$207,MATCH(CONCATENATE('NGCD Cost Summary'!$B9,'NGCD Cost Summary'!$C9),'Raw NGCD Costs'!$A$3:$A$207,0))</f>
        <v>Yes</v>
      </c>
    </row>
    <row r="10" spans="2:12" x14ac:dyDescent="0.3">
      <c r="B10" s="6" t="s">
        <v>14</v>
      </c>
      <c r="C10" s="6" t="s">
        <v>106</v>
      </c>
      <c r="D10" s="18">
        <f>AVERAGEIFS('Raw NGCD Costs'!$F$3:$F$207,'Raw NGCD Costs'!$D$3:$D$207,'NGCD Cost Summary'!$B10,'Raw NGCD Costs'!$E$3:$E$207,'NGCD Cost Summary'!$C10)</f>
        <v>821.99</v>
      </c>
      <c r="E10" s="19">
        <f>AVERAGEIFS('Raw NGCD Costs'!$G$3:$G$207,'Raw NGCD Costs'!$D$3:$D$207,'NGCD Cost Summary'!$B10,'Raw NGCD Costs'!$E$3:$E$207,'NGCD Cost Summary'!$C10)</f>
        <v>7.4</v>
      </c>
      <c r="F10" s="19">
        <f>AVERAGEIFS('Raw NGCD Costs'!$H$3:$H$207,'Raw NGCD Costs'!$D$3:$D$207,'NGCD Cost Summary'!$B10,'Raw NGCD Costs'!$E$3:$E$207,'NGCD Cost Summary'!$C10)</f>
        <v>44.5625</v>
      </c>
      <c r="G10" s="19">
        <f>AVERAGEIFS('Raw NGCD Costs'!$I$3:$I$207,'Raw NGCD Costs'!$D$3:$D$207,'NGCD Cost Summary'!$B10,'Raw NGCD Costs'!$E$3:$E$207,'NGCD Cost Summary'!$C10)</f>
        <v>27</v>
      </c>
      <c r="H10" s="19">
        <f>AVERAGEIFS('Raw NGCD Costs'!$J$3:$J$207,'Raw NGCD Costs'!$D$3:$D$207,'NGCD Cost Summary'!$B10,'Raw NGCD Costs'!$E$3:$E$207,'NGCD Cost Summary'!$C10)</f>
        <v>30.25</v>
      </c>
      <c r="I10" s="19" t="str">
        <f>INDEX('Raw NGCD Costs'!$K$3:$K$207,MATCH(CONCATENATE('NGCD Cost Summary'!$B10,'NGCD Cost Summary'!$C10),'Raw NGCD Costs'!$A$3:$A$207,0))</f>
        <v>Yes</v>
      </c>
    </row>
    <row r="11" spans="2:12" x14ac:dyDescent="0.3">
      <c r="B11" s="6" t="s">
        <v>15</v>
      </c>
      <c r="C11" s="6" t="s">
        <v>107</v>
      </c>
      <c r="D11" s="18">
        <f>AVERAGEIFS('Raw NGCD Costs'!$F$3:$F$207,'Raw NGCD Costs'!$D$3:$D$207,'NGCD Cost Summary'!$B11,'Raw NGCD Costs'!$E$3:$E$207,'NGCD Cost Summary'!$C11)</f>
        <v>880.995</v>
      </c>
      <c r="E11" s="19">
        <f>AVERAGEIFS('Raw NGCD Costs'!$G$3:$G$207,'Raw NGCD Costs'!$D$3:$D$207,'NGCD Cost Summary'!$B11,'Raw NGCD Costs'!$E$3:$E$207,'NGCD Cost Summary'!$C11)</f>
        <v>7.4</v>
      </c>
      <c r="F11" s="19">
        <f>AVERAGEIFS('Raw NGCD Costs'!$H$3:$H$207,'Raw NGCD Costs'!$D$3:$D$207,'NGCD Cost Summary'!$B11,'Raw NGCD Costs'!$E$3:$E$207,'NGCD Cost Summary'!$C11)</f>
        <v>43</v>
      </c>
      <c r="G11" s="19">
        <f>AVERAGEIFS('Raw NGCD Costs'!$I$3:$I$207,'Raw NGCD Costs'!$D$3:$D$207,'NGCD Cost Summary'!$B11,'Raw NGCD Costs'!$E$3:$E$207,'NGCD Cost Summary'!$C11)</f>
        <v>27</v>
      </c>
      <c r="H11" s="19">
        <f>AVERAGEIFS('Raw NGCD Costs'!$J$3:$J$207,'Raw NGCD Costs'!$D$3:$D$207,'NGCD Cost Summary'!$B11,'Raw NGCD Costs'!$E$3:$E$207,'NGCD Cost Summary'!$C11)</f>
        <v>29.15</v>
      </c>
      <c r="I11" s="19" t="str">
        <f>INDEX('Raw NGCD Costs'!$K$3:$K$207,MATCH(CONCATENATE('NGCD Cost Summary'!$B11,'NGCD Cost Summary'!$C11),'Raw NGCD Costs'!$A$3:$A$207,0))</f>
        <v>No</v>
      </c>
    </row>
    <row r="12" spans="2:12" x14ac:dyDescent="0.3">
      <c r="B12" s="6" t="s">
        <v>15</v>
      </c>
      <c r="C12" s="6" t="s">
        <v>108</v>
      </c>
      <c r="D12" s="18">
        <f>AVERAGEIFS('Raw NGCD Costs'!$F$3:$F$207,'Raw NGCD Costs'!$D$3:$D$207,'NGCD Cost Summary'!$B12,'Raw NGCD Costs'!$E$3:$E$207,'NGCD Cost Summary'!$C12)</f>
        <v>1213.9949999999999</v>
      </c>
      <c r="E12" s="19">
        <f>AVERAGEIFS('Raw NGCD Costs'!$G$3:$G$207,'Raw NGCD Costs'!$D$3:$D$207,'NGCD Cost Summary'!$B12,'Raw NGCD Costs'!$E$3:$E$207,'NGCD Cost Summary'!$C12)</f>
        <v>6.7</v>
      </c>
      <c r="F12" s="19">
        <f>AVERAGEIFS('Raw NGCD Costs'!$H$3:$H$207,'Raw NGCD Costs'!$D$3:$D$207,'NGCD Cost Summary'!$B12,'Raw NGCD Costs'!$E$3:$E$207,'NGCD Cost Summary'!$C12)</f>
        <v>44.8</v>
      </c>
      <c r="G12" s="19">
        <f>AVERAGEIFS('Raw NGCD Costs'!$I$3:$I$207,'Raw NGCD Costs'!$D$3:$D$207,'NGCD Cost Summary'!$B12,'Raw NGCD Costs'!$E$3:$E$207,'NGCD Cost Summary'!$C12)</f>
        <v>27</v>
      </c>
      <c r="H12" s="19">
        <f>AVERAGEIFS('Raw NGCD Costs'!$J$3:$J$207,'Raw NGCD Costs'!$D$3:$D$207,'NGCD Cost Summary'!$B12,'Raw NGCD Costs'!$E$3:$E$207,'NGCD Cost Summary'!$C12)</f>
        <v>29</v>
      </c>
      <c r="I12" s="19" t="str">
        <f>INDEX('Raw NGCD Costs'!$K$3:$K$207,MATCH(CONCATENATE('NGCD Cost Summary'!$B12,'NGCD Cost Summary'!$C12),'Raw NGCD Costs'!$A$3:$A$207,0))</f>
        <v>No</v>
      </c>
    </row>
    <row r="13" spans="2:12" x14ac:dyDescent="0.3">
      <c r="B13" s="6" t="s">
        <v>14</v>
      </c>
      <c r="C13" s="6" t="s">
        <v>109</v>
      </c>
      <c r="D13" s="18">
        <f>AVERAGEIFS('Raw NGCD Costs'!$F$3:$F$207,'Raw NGCD Costs'!$D$3:$D$207,'NGCD Cost Summary'!$B13,'Raw NGCD Costs'!$E$3:$E$207,'NGCD Cost Summary'!$C13)</f>
        <v>920.995</v>
      </c>
      <c r="E13" s="19">
        <f>AVERAGEIFS('Raw NGCD Costs'!$G$3:$G$207,'Raw NGCD Costs'!$D$3:$D$207,'NGCD Cost Summary'!$B13,'Raw NGCD Costs'!$E$3:$E$207,'NGCD Cost Summary'!$C13)</f>
        <v>7.4</v>
      </c>
      <c r="F13" s="19">
        <f>AVERAGEIFS('Raw NGCD Costs'!$H$3:$H$207,'Raw NGCD Costs'!$D$3:$D$207,'NGCD Cost Summary'!$B13,'Raw NGCD Costs'!$E$3:$E$207,'NGCD Cost Summary'!$C13)</f>
        <v>44.5625</v>
      </c>
      <c r="G13" s="19">
        <f>AVERAGEIFS('Raw NGCD Costs'!$I$3:$I$207,'Raw NGCD Costs'!$D$3:$D$207,'NGCD Cost Summary'!$B13,'Raw NGCD Costs'!$E$3:$E$207,'NGCD Cost Summary'!$C13)</f>
        <v>27</v>
      </c>
      <c r="H13" s="19">
        <f>AVERAGEIFS('Raw NGCD Costs'!$J$3:$J$207,'Raw NGCD Costs'!$D$3:$D$207,'NGCD Cost Summary'!$B13,'Raw NGCD Costs'!$E$3:$E$207,'NGCD Cost Summary'!$C13)</f>
        <v>30.25</v>
      </c>
      <c r="I13" s="19" t="str">
        <f>INDEX('Raw NGCD Costs'!$K$3:$K$207,MATCH(CONCATENATE('NGCD Cost Summary'!$B13,'NGCD Cost Summary'!$C13),'Raw NGCD Costs'!$A$3:$A$207,0))</f>
        <v>Yes</v>
      </c>
    </row>
    <row r="14" spans="2:12" x14ac:dyDescent="0.3">
      <c r="B14" s="6" t="s">
        <v>15</v>
      </c>
      <c r="C14" s="6" t="s">
        <v>111</v>
      </c>
      <c r="D14" s="18">
        <f>AVERAGEIFS('Raw NGCD Costs'!$F$3:$F$207,'Raw NGCD Costs'!$D$3:$D$207,'NGCD Cost Summary'!$B14,'Raw NGCD Costs'!$E$3:$E$207,'NGCD Cost Summary'!$C14)</f>
        <v>1123.9949999999999</v>
      </c>
      <c r="E14" s="19">
        <f>AVERAGEIFS('Raw NGCD Costs'!$G$3:$G$207,'Raw NGCD Costs'!$D$3:$D$207,'NGCD Cost Summary'!$B14,'Raw NGCD Costs'!$E$3:$E$207,'NGCD Cost Summary'!$C14)</f>
        <v>6.7</v>
      </c>
      <c r="F14" s="19">
        <f>AVERAGEIFS('Raw NGCD Costs'!$H$3:$H$207,'Raw NGCD Costs'!$D$3:$D$207,'NGCD Cost Summary'!$B14,'Raw NGCD Costs'!$E$3:$E$207,'NGCD Cost Summary'!$C14)</f>
        <v>37.375</v>
      </c>
      <c r="G14" s="19">
        <f>AVERAGEIFS('Raw NGCD Costs'!$I$3:$I$207,'Raw NGCD Costs'!$D$3:$D$207,'NGCD Cost Summary'!$B14,'Raw NGCD Costs'!$E$3:$E$207,'NGCD Cost Summary'!$C14)</f>
        <v>27</v>
      </c>
      <c r="H14" s="19">
        <f>AVERAGEIFS('Raw NGCD Costs'!$J$3:$J$207,'Raw NGCD Costs'!$D$3:$D$207,'NGCD Cost Summary'!$B14,'Raw NGCD Costs'!$E$3:$E$207,'NGCD Cost Summary'!$C14)</f>
        <v>29</v>
      </c>
      <c r="I14" s="19" t="str">
        <f>INDEX('Raw NGCD Costs'!$K$3:$K$207,MATCH(CONCATENATE('NGCD Cost Summary'!$B14,'NGCD Cost Summary'!$C14),'Raw NGCD Costs'!$A$3:$A$207,0))</f>
        <v>No</v>
      </c>
    </row>
    <row r="15" spans="2:12" x14ac:dyDescent="0.3">
      <c r="B15" s="6" t="s">
        <v>96</v>
      </c>
      <c r="C15" s="6" t="s">
        <v>112</v>
      </c>
      <c r="D15" s="18">
        <f>AVERAGEIFS('Raw NGCD Costs'!$F$3:$F$207,'Raw NGCD Costs'!$D$3:$D$207,'NGCD Cost Summary'!$B15,'Raw NGCD Costs'!$E$3:$E$207,'NGCD Cost Summary'!$C15)</f>
        <v>1259.4949999999999</v>
      </c>
      <c r="E15" s="19">
        <f>AVERAGEIFS('Raw NGCD Costs'!$G$3:$G$207,'Raw NGCD Costs'!$D$3:$D$207,'NGCD Cost Summary'!$B15,'Raw NGCD Costs'!$E$3:$E$207,'NGCD Cost Summary'!$C15)</f>
        <v>9.1999999999999993</v>
      </c>
      <c r="F15" s="19">
        <f>AVERAGEIFS('Raw NGCD Costs'!$H$3:$H$207,'Raw NGCD Costs'!$D$3:$D$207,'NGCD Cost Summary'!$B15,'Raw NGCD Costs'!$E$3:$E$207,'NGCD Cost Summary'!$C15)</f>
        <v>43.918999999999997</v>
      </c>
      <c r="G15" s="19">
        <f>AVERAGEIFS('Raw NGCD Costs'!$I$3:$I$207,'Raw NGCD Costs'!$D$3:$D$207,'NGCD Cost Summary'!$B15,'Raw NGCD Costs'!$E$3:$E$207,'NGCD Cost Summary'!$C15)</f>
        <v>29</v>
      </c>
      <c r="H15" s="19">
        <f>AVERAGEIFS('Raw NGCD Costs'!$J$3:$J$207,'Raw NGCD Costs'!$D$3:$D$207,'NGCD Cost Summary'!$B15,'Raw NGCD Costs'!$E$3:$E$207,'NGCD Cost Summary'!$C15)</f>
        <v>33.5</v>
      </c>
      <c r="I15" s="19" t="str">
        <f>INDEX('Raw NGCD Costs'!$K$3:$K$207,MATCH(CONCATENATE('NGCD Cost Summary'!$B15,'NGCD Cost Summary'!$C15),'Raw NGCD Costs'!$A$3:$A$207,0))</f>
        <v>Yes</v>
      </c>
    </row>
    <row r="16" spans="2:12" x14ac:dyDescent="0.3">
      <c r="B16" s="6" t="s">
        <v>14</v>
      </c>
      <c r="C16" s="6" t="s">
        <v>113</v>
      </c>
      <c r="D16" s="18">
        <f>AVERAGEIFS('Raw NGCD Costs'!$F$3:$F$207,'Raw NGCD Costs'!$D$3:$D$207,'NGCD Cost Summary'!$B16,'Raw NGCD Costs'!$E$3:$E$207,'NGCD Cost Summary'!$C16)</f>
        <v>629.99</v>
      </c>
      <c r="E16" s="19">
        <f>AVERAGEIFS('Raw NGCD Costs'!$G$3:$G$207,'Raw NGCD Costs'!$D$3:$D$207,'NGCD Cost Summary'!$B16,'Raw NGCD Costs'!$E$3:$E$207,'NGCD Cost Summary'!$C16)</f>
        <v>7.4</v>
      </c>
      <c r="F16" s="19">
        <f>AVERAGEIFS('Raw NGCD Costs'!$H$3:$H$207,'Raw NGCD Costs'!$D$3:$D$207,'NGCD Cost Summary'!$B16,'Raw NGCD Costs'!$E$3:$E$207,'NGCD Cost Summary'!$C16)</f>
        <v>43.9</v>
      </c>
      <c r="G16" s="19">
        <f>AVERAGEIFS('Raw NGCD Costs'!$I$3:$I$207,'Raw NGCD Costs'!$D$3:$D$207,'NGCD Cost Summary'!$B16,'Raw NGCD Costs'!$E$3:$E$207,'NGCD Cost Summary'!$C16)</f>
        <v>27</v>
      </c>
      <c r="H16" s="19">
        <f>AVERAGEIFS('Raw NGCD Costs'!$J$3:$J$207,'Raw NGCD Costs'!$D$3:$D$207,'NGCD Cost Summary'!$B16,'Raw NGCD Costs'!$E$3:$E$207,'NGCD Cost Summary'!$C16)</f>
        <v>30</v>
      </c>
      <c r="I16" s="19" t="str">
        <f>INDEX('Raw NGCD Costs'!$K$3:$K$207,MATCH(CONCATENATE('NGCD Cost Summary'!$B16,'NGCD Cost Summary'!$C16),'Raw NGCD Costs'!$A$3:$A$207,0))</f>
        <v>No</v>
      </c>
    </row>
    <row r="17" spans="2:9" x14ac:dyDescent="0.3">
      <c r="B17" s="6" t="s">
        <v>14</v>
      </c>
      <c r="C17" s="6" t="s">
        <v>114</v>
      </c>
      <c r="D17" s="18">
        <f>AVERAGEIFS('Raw NGCD Costs'!$F$3:$F$207,'Raw NGCD Costs'!$D$3:$D$207,'NGCD Cost Summary'!$B17,'Raw NGCD Costs'!$E$3:$E$207,'NGCD Cost Summary'!$C17)</f>
        <v>729.99</v>
      </c>
      <c r="E17" s="19">
        <f>AVERAGEIFS('Raw NGCD Costs'!$G$3:$G$207,'Raw NGCD Costs'!$D$3:$D$207,'NGCD Cost Summary'!$B17,'Raw NGCD Costs'!$E$3:$E$207,'NGCD Cost Summary'!$C17)</f>
        <v>7.4</v>
      </c>
      <c r="F17" s="19">
        <f>AVERAGEIFS('Raw NGCD Costs'!$H$3:$H$207,'Raw NGCD Costs'!$D$3:$D$207,'NGCD Cost Summary'!$B17,'Raw NGCD Costs'!$E$3:$E$207,'NGCD Cost Summary'!$C17)</f>
        <v>44.6</v>
      </c>
      <c r="G17" s="19">
        <f>AVERAGEIFS('Raw NGCD Costs'!$I$3:$I$207,'Raw NGCD Costs'!$D$3:$D$207,'NGCD Cost Summary'!$B17,'Raw NGCD Costs'!$E$3:$E$207,'NGCD Cost Summary'!$C17)</f>
        <v>27</v>
      </c>
      <c r="H17" s="19">
        <f>AVERAGEIFS('Raw NGCD Costs'!$J$3:$J$207,'Raw NGCD Costs'!$D$3:$D$207,'NGCD Cost Summary'!$B17,'Raw NGCD Costs'!$E$3:$E$207,'NGCD Cost Summary'!$C17)</f>
        <v>30.3</v>
      </c>
      <c r="I17" s="19" t="str">
        <f>INDEX('Raw NGCD Costs'!$K$3:$K$207,MATCH(CONCATENATE('NGCD Cost Summary'!$B17,'NGCD Cost Summary'!$C17),'Raw NGCD Costs'!$A$3:$A$207,0))</f>
        <v>No</v>
      </c>
    </row>
    <row r="18" spans="2:9" x14ac:dyDescent="0.3">
      <c r="B18" s="6" t="s">
        <v>92</v>
      </c>
      <c r="C18" s="6" t="s">
        <v>115</v>
      </c>
      <c r="D18" s="18">
        <f>AVERAGEIFS('Raw NGCD Costs'!$F$3:$F$207,'Raw NGCD Costs'!$D$3:$D$207,'NGCD Cost Summary'!$B18,'Raw NGCD Costs'!$E$3:$E$207,'NGCD Cost Summary'!$C18)</f>
        <v>575.33000000000004</v>
      </c>
      <c r="E18" s="19">
        <f>AVERAGEIFS('Raw NGCD Costs'!$G$3:$G$207,'Raw NGCD Costs'!$D$3:$D$207,'NGCD Cost Summary'!$B18,'Raw NGCD Costs'!$E$3:$E$207,'NGCD Cost Summary'!$C18)</f>
        <v>7.2</v>
      </c>
      <c r="F18" s="19">
        <f>AVERAGEIFS('Raw NGCD Costs'!$H$3:$H$207,'Raw NGCD Costs'!$D$3:$D$207,'NGCD Cost Summary'!$B18,'Raw NGCD Costs'!$E$3:$E$207,'NGCD Cost Summary'!$C18)</f>
        <v>44</v>
      </c>
      <c r="G18" s="19">
        <f>AVERAGEIFS('Raw NGCD Costs'!$I$3:$I$207,'Raw NGCD Costs'!$D$3:$D$207,'NGCD Cost Summary'!$B18,'Raw NGCD Costs'!$E$3:$E$207,'NGCD Cost Summary'!$C18)</f>
        <v>27</v>
      </c>
      <c r="H18" s="19">
        <f>AVERAGEIFS('Raw NGCD Costs'!$J$3:$J$207,'Raw NGCD Costs'!$D$3:$D$207,'NGCD Cost Summary'!$B18,'Raw NGCD Costs'!$E$3:$E$207,'NGCD Cost Summary'!$C18)</f>
        <v>29.5</v>
      </c>
      <c r="I18" s="19" t="str">
        <f>INDEX('Raw NGCD Costs'!$K$3:$K$207,MATCH(CONCATENATE('NGCD Cost Summary'!$B18,'NGCD Cost Summary'!$C18),'Raw NGCD Costs'!$A$3:$A$207,0))</f>
        <v>No</v>
      </c>
    </row>
    <row r="19" spans="2:9" x14ac:dyDescent="0.3">
      <c r="B19" s="6" t="s">
        <v>14</v>
      </c>
      <c r="C19" s="6" t="s">
        <v>117</v>
      </c>
      <c r="D19" s="18">
        <f>AVERAGEIFS('Raw NGCD Costs'!$F$3:$F$207,'Raw NGCD Costs'!$D$3:$D$207,'NGCD Cost Summary'!$B19,'Raw NGCD Costs'!$E$3:$E$207,'NGCD Cost Summary'!$C19)</f>
        <v>749.99</v>
      </c>
      <c r="E19" s="19">
        <f>AVERAGEIFS('Raw NGCD Costs'!$G$3:$G$207,'Raw NGCD Costs'!$D$3:$D$207,'NGCD Cost Summary'!$B19,'Raw NGCD Costs'!$E$3:$E$207,'NGCD Cost Summary'!$C19)</f>
        <v>7.4</v>
      </c>
      <c r="F19" s="19">
        <f>AVERAGEIFS('Raw NGCD Costs'!$H$3:$H$207,'Raw NGCD Costs'!$D$3:$D$207,'NGCD Cost Summary'!$B19,'Raw NGCD Costs'!$E$3:$E$207,'NGCD Cost Summary'!$C19)</f>
        <v>44.6</v>
      </c>
      <c r="G19" s="19">
        <f>AVERAGEIFS('Raw NGCD Costs'!$I$3:$I$207,'Raw NGCD Costs'!$D$3:$D$207,'NGCD Cost Summary'!$B19,'Raw NGCD Costs'!$E$3:$E$207,'NGCD Cost Summary'!$C19)</f>
        <v>27</v>
      </c>
      <c r="H19" s="19">
        <f>AVERAGEIFS('Raw NGCD Costs'!$J$3:$J$207,'Raw NGCD Costs'!$D$3:$D$207,'NGCD Cost Summary'!$B19,'Raw NGCD Costs'!$E$3:$E$207,'NGCD Cost Summary'!$C19)</f>
        <v>30.3</v>
      </c>
      <c r="I19" s="19" t="str">
        <f>INDEX('Raw NGCD Costs'!$K$3:$K$207,MATCH(CONCATENATE('NGCD Cost Summary'!$B19,'NGCD Cost Summary'!$C19),'Raw NGCD Costs'!$A$3:$A$207,0))</f>
        <v>No</v>
      </c>
    </row>
    <row r="20" spans="2:9" x14ac:dyDescent="0.3">
      <c r="B20" s="6" t="s">
        <v>95</v>
      </c>
      <c r="C20" s="6" t="s">
        <v>118</v>
      </c>
      <c r="D20" s="18">
        <f>AVERAGEIFS('Raw NGCD Costs'!$F$3:$F$207,'Raw NGCD Costs'!$D$3:$D$207,'NGCD Cost Summary'!$B20,'Raw NGCD Costs'!$E$3:$E$207,'NGCD Cost Summary'!$C20)</f>
        <v>1439.99</v>
      </c>
      <c r="E20" s="19">
        <f>AVERAGEIFS('Raw NGCD Costs'!$G$3:$G$207,'Raw NGCD Costs'!$D$3:$D$207,'NGCD Cost Summary'!$B20,'Raw NGCD Costs'!$E$3:$E$207,'NGCD Cost Summary'!$C20)</f>
        <v>9</v>
      </c>
      <c r="F20" s="19">
        <f>AVERAGEIFS('Raw NGCD Costs'!$H$3:$H$207,'Raw NGCD Costs'!$D$3:$D$207,'NGCD Cost Summary'!$B20,'Raw NGCD Costs'!$E$3:$E$207,'NGCD Cost Summary'!$C20)</f>
        <v>45.13</v>
      </c>
      <c r="G20" s="19">
        <f>AVERAGEIFS('Raw NGCD Costs'!$I$3:$I$207,'Raw NGCD Costs'!$D$3:$D$207,'NGCD Cost Summary'!$B20,'Raw NGCD Costs'!$E$3:$E$207,'NGCD Cost Summary'!$C20)</f>
        <v>29</v>
      </c>
      <c r="H20" s="19">
        <f>AVERAGEIFS('Raw NGCD Costs'!$J$3:$J$207,'Raw NGCD Costs'!$D$3:$D$207,'NGCD Cost Summary'!$B20,'Raw NGCD Costs'!$E$3:$E$207,'NGCD Cost Summary'!$C20)</f>
        <v>31.5</v>
      </c>
      <c r="I20" s="19" t="str">
        <f>INDEX('Raw NGCD Costs'!$K$3:$K$207,MATCH(CONCATENATE('NGCD Cost Summary'!$B20,'NGCD Cost Summary'!$C20),'Raw NGCD Costs'!$A$3:$A$207,0))</f>
        <v>No</v>
      </c>
    </row>
    <row r="21" spans="2:9" x14ac:dyDescent="0.3">
      <c r="B21" s="6" t="s">
        <v>15</v>
      </c>
      <c r="C21" s="6" t="s">
        <v>119</v>
      </c>
      <c r="D21" s="18">
        <f>AVERAGEIFS('Raw NGCD Costs'!$F$3:$F$207,'Raw NGCD Costs'!$D$3:$D$207,'NGCD Cost Summary'!$B21,'Raw NGCD Costs'!$E$3:$E$207,'NGCD Cost Summary'!$C21)</f>
        <v>1424.4949999999999</v>
      </c>
      <c r="E21" s="19">
        <f>AVERAGEIFS('Raw NGCD Costs'!$G$3:$G$207,'Raw NGCD Costs'!$D$3:$D$207,'NGCD Cost Summary'!$B21,'Raw NGCD Costs'!$E$3:$E$207,'NGCD Cost Summary'!$C21)</f>
        <v>7.4</v>
      </c>
      <c r="F21" s="19">
        <f>AVERAGEIFS('Raw NGCD Costs'!$H$3:$H$207,'Raw NGCD Costs'!$D$3:$D$207,'NGCD Cost Summary'!$B21,'Raw NGCD Costs'!$E$3:$E$207,'NGCD Cost Summary'!$C21)</f>
        <v>38.4</v>
      </c>
      <c r="G21" s="19">
        <f>AVERAGEIFS('Raw NGCD Costs'!$I$3:$I$207,'Raw NGCD Costs'!$D$3:$D$207,'NGCD Cost Summary'!$B21,'Raw NGCD Costs'!$E$3:$E$207,'NGCD Cost Summary'!$C21)</f>
        <v>27</v>
      </c>
      <c r="H21" s="19">
        <f>AVERAGEIFS('Raw NGCD Costs'!$J$3:$J$207,'Raw NGCD Costs'!$D$3:$D$207,'NGCD Cost Summary'!$B21,'Raw NGCD Costs'!$E$3:$E$207,'NGCD Cost Summary'!$C21)</f>
        <v>31</v>
      </c>
      <c r="I21" s="19" t="str">
        <f>INDEX('Raw NGCD Costs'!$K$3:$K$207,MATCH(CONCATENATE('NGCD Cost Summary'!$B21,'NGCD Cost Summary'!$C21),'Raw NGCD Costs'!$A$3:$A$207,0))</f>
        <v>Yes</v>
      </c>
    </row>
    <row r="22" spans="2:9" x14ac:dyDescent="0.3">
      <c r="B22" s="6" t="s">
        <v>96</v>
      </c>
      <c r="C22" s="6" t="s">
        <v>120</v>
      </c>
      <c r="D22" s="18">
        <f>AVERAGEIFS('Raw NGCD Costs'!$F$3:$F$207,'Raw NGCD Costs'!$D$3:$D$207,'NGCD Cost Summary'!$B22,'Raw NGCD Costs'!$E$3:$E$207,'NGCD Cost Summary'!$C22)</f>
        <v>731.99666666666656</v>
      </c>
      <c r="E22" s="19">
        <f>AVERAGEIFS('Raw NGCD Costs'!$G$3:$G$207,'Raw NGCD Costs'!$D$3:$D$207,'NGCD Cost Summary'!$B22,'Raw NGCD Costs'!$E$3:$E$207,'NGCD Cost Summary'!$C22)</f>
        <v>7.4000000000000012</v>
      </c>
      <c r="F22" s="19">
        <f>AVERAGEIFS('Raw NGCD Costs'!$H$3:$H$207,'Raw NGCD Costs'!$D$3:$D$207,'NGCD Cost Summary'!$B22,'Raw NGCD Costs'!$E$3:$E$207,'NGCD Cost Summary'!$C22)</f>
        <v>41.416666666666664</v>
      </c>
      <c r="G22" s="19">
        <f>AVERAGEIFS('Raw NGCD Costs'!$I$3:$I$207,'Raw NGCD Costs'!$D$3:$D$207,'NGCD Cost Summary'!$B22,'Raw NGCD Costs'!$E$3:$E$207,'NGCD Cost Summary'!$C22)</f>
        <v>27</v>
      </c>
      <c r="H22" s="19">
        <f>AVERAGEIFS('Raw NGCD Costs'!$J$3:$J$207,'Raw NGCD Costs'!$D$3:$D$207,'NGCD Cost Summary'!$B22,'Raw NGCD Costs'!$E$3:$E$207,'NGCD Cost Summary'!$C22)</f>
        <v>30</v>
      </c>
      <c r="I22" s="19" t="str">
        <f>INDEX('Raw NGCD Costs'!$K$3:$K$207,MATCH(CONCATENATE('NGCD Cost Summary'!$B22,'NGCD Cost Summary'!$C22),'Raw NGCD Costs'!$A$3:$A$207,0))</f>
        <v>No</v>
      </c>
    </row>
    <row r="23" spans="2:9" x14ac:dyDescent="0.3">
      <c r="B23" s="6" t="s">
        <v>92</v>
      </c>
      <c r="C23" s="6" t="s">
        <v>121</v>
      </c>
      <c r="D23" s="18">
        <f>AVERAGEIFS('Raw NGCD Costs'!$F$3:$F$207,'Raw NGCD Costs'!$D$3:$D$207,'NGCD Cost Summary'!$B23,'Raw NGCD Costs'!$E$3:$E$207,'NGCD Cost Summary'!$C23)</f>
        <v>809.99</v>
      </c>
      <c r="E23" s="19">
        <f>AVERAGEIFS('Raw NGCD Costs'!$G$3:$G$207,'Raw NGCD Costs'!$D$3:$D$207,'NGCD Cost Summary'!$B23,'Raw NGCD Costs'!$E$3:$E$207,'NGCD Cost Summary'!$C23)</f>
        <v>7.4</v>
      </c>
      <c r="F23" s="19">
        <f>AVERAGEIFS('Raw NGCD Costs'!$H$3:$H$207,'Raw NGCD Costs'!$D$3:$D$207,'NGCD Cost Summary'!$B23,'Raw NGCD Costs'!$E$3:$E$207,'NGCD Cost Summary'!$C23)</f>
        <v>46</v>
      </c>
      <c r="G23" s="19">
        <f>AVERAGEIFS('Raw NGCD Costs'!$I$3:$I$207,'Raw NGCD Costs'!$D$3:$D$207,'NGCD Cost Summary'!$B23,'Raw NGCD Costs'!$E$3:$E$207,'NGCD Cost Summary'!$C23)</f>
        <v>27</v>
      </c>
      <c r="H23" s="19">
        <f>AVERAGEIFS('Raw NGCD Costs'!$J$3:$J$207,'Raw NGCD Costs'!$D$3:$D$207,'NGCD Cost Summary'!$B23,'Raw NGCD Costs'!$E$3:$E$207,'NGCD Cost Summary'!$C23)</f>
        <v>30.5</v>
      </c>
      <c r="I23" s="19" t="str">
        <f>INDEX('Raw NGCD Costs'!$K$3:$K$207,MATCH(CONCATENATE('NGCD Cost Summary'!$B23,'NGCD Cost Summary'!$C23),'Raw NGCD Costs'!$A$3:$A$207,0))</f>
        <v>Yes</v>
      </c>
    </row>
    <row r="24" spans="2:9" x14ac:dyDescent="0.3">
      <c r="B24" s="6" t="s">
        <v>14</v>
      </c>
      <c r="C24" s="6" t="s">
        <v>122</v>
      </c>
      <c r="D24" s="18">
        <f>AVERAGEIFS('Raw NGCD Costs'!$F$3:$F$207,'Raw NGCD Costs'!$D$3:$D$207,'NGCD Cost Summary'!$B24,'Raw NGCD Costs'!$E$3:$E$207,'NGCD Cost Summary'!$C24)</f>
        <v>1016.995</v>
      </c>
      <c r="E24" s="19">
        <f>AVERAGEIFS('Raw NGCD Costs'!$G$3:$G$207,'Raw NGCD Costs'!$D$3:$D$207,'NGCD Cost Summary'!$B24,'Raw NGCD Costs'!$E$3:$E$207,'NGCD Cost Summary'!$C24)</f>
        <v>7.4</v>
      </c>
      <c r="F24" s="19">
        <f>AVERAGEIFS('Raw NGCD Costs'!$H$3:$H$207,'Raw NGCD Costs'!$D$3:$D$207,'NGCD Cost Summary'!$B24,'Raw NGCD Costs'!$E$3:$E$207,'NGCD Cost Summary'!$C24)</f>
        <v>46.25</v>
      </c>
      <c r="G24" s="19">
        <f>AVERAGEIFS('Raw NGCD Costs'!$I$3:$I$207,'Raw NGCD Costs'!$D$3:$D$207,'NGCD Cost Summary'!$B24,'Raw NGCD Costs'!$E$3:$E$207,'NGCD Cost Summary'!$C24)</f>
        <v>27</v>
      </c>
      <c r="H24" s="19">
        <f>AVERAGEIFS('Raw NGCD Costs'!$J$3:$J$207,'Raw NGCD Costs'!$D$3:$D$207,'NGCD Cost Summary'!$B24,'Raw NGCD Costs'!$E$3:$E$207,'NGCD Cost Summary'!$C24)</f>
        <v>30</v>
      </c>
      <c r="I24" s="19" t="str">
        <f>INDEX('Raw NGCD Costs'!$K$3:$K$207,MATCH(CONCATENATE('NGCD Cost Summary'!$B24,'NGCD Cost Summary'!$C24),'Raw NGCD Costs'!$A$3:$A$207,0))</f>
        <v>Yes</v>
      </c>
    </row>
    <row r="25" spans="2:9" x14ac:dyDescent="0.3">
      <c r="B25" s="6" t="s">
        <v>93</v>
      </c>
      <c r="C25" s="6" t="s">
        <v>123</v>
      </c>
      <c r="D25" s="18">
        <f>AVERAGEIFS('Raw NGCD Costs'!$F$3:$F$207,'Raw NGCD Costs'!$D$3:$D$207,'NGCD Cost Summary'!$B25,'Raw NGCD Costs'!$E$3:$E$207,'NGCD Cost Summary'!$C25)</f>
        <v>498.66333333333336</v>
      </c>
      <c r="E25" s="19">
        <f>AVERAGEIFS('Raw NGCD Costs'!$G$3:$G$207,'Raw NGCD Costs'!$D$3:$D$207,'NGCD Cost Summary'!$B25,'Raw NGCD Costs'!$E$3:$E$207,'NGCD Cost Summary'!$C25)</f>
        <v>6.5</v>
      </c>
      <c r="F25" s="19">
        <f>AVERAGEIFS('Raw NGCD Costs'!$H$3:$H$207,'Raw NGCD Costs'!$D$3:$D$207,'NGCD Cost Summary'!$B25,'Raw NGCD Costs'!$E$3:$E$207,'NGCD Cost Summary'!$C25)</f>
        <v>43.666666666666664</v>
      </c>
      <c r="G25" s="19">
        <f>AVERAGEIFS('Raw NGCD Costs'!$I$3:$I$207,'Raw NGCD Costs'!$D$3:$D$207,'NGCD Cost Summary'!$B25,'Raw NGCD Costs'!$E$3:$E$207,'NGCD Cost Summary'!$C25)</f>
        <v>29</v>
      </c>
      <c r="H25" s="19">
        <f>AVERAGEIFS('Raw NGCD Costs'!$J$3:$J$207,'Raw NGCD Costs'!$D$3:$D$207,'NGCD Cost Summary'!$B25,'Raw NGCD Costs'!$E$3:$E$207,'NGCD Cost Summary'!$C25)</f>
        <v>27.833333333333332</v>
      </c>
      <c r="I25" s="19" t="str">
        <f>INDEX('Raw NGCD Costs'!$K$3:$K$207,MATCH(CONCATENATE('NGCD Cost Summary'!$B25,'NGCD Cost Summary'!$C25),'Raw NGCD Costs'!$A$3:$A$207,0))</f>
        <v>No</v>
      </c>
    </row>
    <row r="26" spans="2:9" x14ac:dyDescent="0.3">
      <c r="B26" s="6" t="s">
        <v>14</v>
      </c>
      <c r="C26" s="6" t="s">
        <v>124</v>
      </c>
      <c r="D26" s="18">
        <f>AVERAGEIFS('Raw NGCD Costs'!$F$3:$F$207,'Raw NGCD Costs'!$D$3:$D$207,'NGCD Cost Summary'!$B26,'Raw NGCD Costs'!$E$3:$E$207,'NGCD Cost Summary'!$C26)</f>
        <v>1139.4949999999999</v>
      </c>
      <c r="E26" s="19">
        <f>AVERAGEIFS('Raw NGCD Costs'!$G$3:$G$207,'Raw NGCD Costs'!$D$3:$D$207,'NGCD Cost Summary'!$B26,'Raw NGCD Costs'!$E$3:$E$207,'NGCD Cost Summary'!$C26)</f>
        <v>7.4</v>
      </c>
      <c r="F26" s="19">
        <f>AVERAGEIFS('Raw NGCD Costs'!$H$3:$H$207,'Raw NGCD Costs'!$D$3:$D$207,'NGCD Cost Summary'!$B26,'Raw NGCD Costs'!$E$3:$E$207,'NGCD Cost Summary'!$C26)</f>
        <v>46</v>
      </c>
      <c r="G26" s="19">
        <f>AVERAGEIFS('Raw NGCD Costs'!$I$3:$I$207,'Raw NGCD Costs'!$D$3:$D$207,'NGCD Cost Summary'!$B26,'Raw NGCD Costs'!$E$3:$E$207,'NGCD Cost Summary'!$C26)</f>
        <v>27</v>
      </c>
      <c r="H26" s="19">
        <f>AVERAGEIFS('Raw NGCD Costs'!$J$3:$J$207,'Raw NGCD Costs'!$D$3:$D$207,'NGCD Cost Summary'!$B26,'Raw NGCD Costs'!$E$3:$E$207,'NGCD Cost Summary'!$C26)</f>
        <v>30</v>
      </c>
      <c r="I26" s="19" t="str">
        <f>INDEX('Raw NGCD Costs'!$K$3:$K$207,MATCH(CONCATENATE('NGCD Cost Summary'!$B26,'NGCD Cost Summary'!$C26),'Raw NGCD Costs'!$A$3:$A$207,0))</f>
        <v>Yes</v>
      </c>
    </row>
    <row r="27" spans="2:9" x14ac:dyDescent="0.3">
      <c r="B27" s="6" t="s">
        <v>14</v>
      </c>
      <c r="C27" s="6" t="s">
        <v>125</v>
      </c>
      <c r="D27" s="18">
        <f>AVERAGEIFS('Raw NGCD Costs'!$F$3:$F$207,'Raw NGCD Costs'!$D$3:$D$207,'NGCD Cost Summary'!$B27,'Raw NGCD Costs'!$E$3:$E$207,'NGCD Cost Summary'!$C27)</f>
        <v>779.99</v>
      </c>
      <c r="E27" s="19">
        <f>AVERAGEIFS('Raw NGCD Costs'!$G$3:$G$207,'Raw NGCD Costs'!$D$3:$D$207,'NGCD Cost Summary'!$B27,'Raw NGCD Costs'!$E$3:$E$207,'NGCD Cost Summary'!$C27)</f>
        <v>7.4</v>
      </c>
      <c r="F27" s="19">
        <f>AVERAGEIFS('Raw NGCD Costs'!$H$3:$H$207,'Raw NGCD Costs'!$D$3:$D$207,'NGCD Cost Summary'!$B27,'Raw NGCD Costs'!$E$3:$E$207,'NGCD Cost Summary'!$C27)</f>
        <v>44.6</v>
      </c>
      <c r="G27" s="19">
        <f>AVERAGEIFS('Raw NGCD Costs'!$I$3:$I$207,'Raw NGCD Costs'!$D$3:$D$207,'NGCD Cost Summary'!$B27,'Raw NGCD Costs'!$E$3:$E$207,'NGCD Cost Summary'!$C27)</f>
        <v>27</v>
      </c>
      <c r="H27" s="19">
        <f>AVERAGEIFS('Raw NGCD Costs'!$J$3:$J$207,'Raw NGCD Costs'!$D$3:$D$207,'NGCD Cost Summary'!$B27,'Raw NGCD Costs'!$E$3:$E$207,'NGCD Cost Summary'!$C27)</f>
        <v>30.3</v>
      </c>
      <c r="I27" s="19" t="str">
        <f>INDEX('Raw NGCD Costs'!$K$3:$K$207,MATCH(CONCATENATE('NGCD Cost Summary'!$B27,'NGCD Cost Summary'!$C27),'Raw NGCD Costs'!$A$3:$A$207,0))</f>
        <v>No</v>
      </c>
    </row>
    <row r="28" spans="2:9" x14ac:dyDescent="0.3">
      <c r="B28" s="6" t="s">
        <v>14</v>
      </c>
      <c r="C28" s="6" t="s">
        <v>126</v>
      </c>
      <c r="D28" s="18">
        <f>AVERAGEIFS('Raw NGCD Costs'!$F$3:$F$207,'Raw NGCD Costs'!$D$3:$D$207,'NGCD Cost Summary'!$B28,'Raw NGCD Costs'!$E$3:$E$207,'NGCD Cost Summary'!$C28)</f>
        <v>1139.4949999999999</v>
      </c>
      <c r="E28" s="19">
        <f>AVERAGEIFS('Raw NGCD Costs'!$G$3:$G$207,'Raw NGCD Costs'!$D$3:$D$207,'NGCD Cost Summary'!$B28,'Raw NGCD Costs'!$E$3:$E$207,'NGCD Cost Summary'!$C28)</f>
        <v>7.4</v>
      </c>
      <c r="F28" s="19">
        <f>AVERAGEIFS('Raw NGCD Costs'!$H$3:$H$207,'Raw NGCD Costs'!$D$3:$D$207,'NGCD Cost Summary'!$B28,'Raw NGCD Costs'!$E$3:$E$207,'NGCD Cost Summary'!$C28)</f>
        <v>42.4</v>
      </c>
      <c r="G28" s="19">
        <f>AVERAGEIFS('Raw NGCD Costs'!$I$3:$I$207,'Raw NGCD Costs'!$D$3:$D$207,'NGCD Cost Summary'!$B28,'Raw NGCD Costs'!$E$3:$E$207,'NGCD Cost Summary'!$C28)</f>
        <v>27</v>
      </c>
      <c r="H28" s="19">
        <f>AVERAGEIFS('Raw NGCD Costs'!$J$3:$J$207,'Raw NGCD Costs'!$D$3:$D$207,'NGCD Cost Summary'!$B28,'Raw NGCD Costs'!$E$3:$E$207,'NGCD Cost Summary'!$C28)</f>
        <v>30.2</v>
      </c>
      <c r="I28" s="19" t="str">
        <f>INDEX('Raw NGCD Costs'!$K$3:$K$207,MATCH(CONCATENATE('NGCD Cost Summary'!$B28,'NGCD Cost Summary'!$C28),'Raw NGCD Costs'!$A$3:$A$207,0))</f>
        <v>Yes</v>
      </c>
    </row>
    <row r="29" spans="2:9" x14ac:dyDescent="0.3">
      <c r="B29" s="6" t="s">
        <v>14</v>
      </c>
      <c r="C29" s="6" t="s">
        <v>127</v>
      </c>
      <c r="D29" s="18">
        <f>AVERAGEIFS('Raw NGCD Costs'!$F$3:$F$207,'Raw NGCD Costs'!$D$3:$D$207,'NGCD Cost Summary'!$B29,'Raw NGCD Costs'!$E$3:$E$207,'NGCD Cost Summary'!$C29)</f>
        <v>949.495</v>
      </c>
      <c r="E29" s="19">
        <f>AVERAGEIFS('Raw NGCD Costs'!$G$3:$G$207,'Raw NGCD Costs'!$D$3:$D$207,'NGCD Cost Summary'!$B29,'Raw NGCD Costs'!$E$3:$E$207,'NGCD Cost Summary'!$C29)</f>
        <v>7.4</v>
      </c>
      <c r="F29" s="19">
        <f>AVERAGEIFS('Raw NGCD Costs'!$H$3:$H$207,'Raw NGCD Costs'!$D$3:$D$207,'NGCD Cost Summary'!$B29,'Raw NGCD Costs'!$E$3:$E$207,'NGCD Cost Summary'!$C29)</f>
        <v>45</v>
      </c>
      <c r="G29" s="19">
        <f>AVERAGEIFS('Raw NGCD Costs'!$I$3:$I$207,'Raw NGCD Costs'!$D$3:$D$207,'NGCD Cost Summary'!$B29,'Raw NGCD Costs'!$E$3:$E$207,'NGCD Cost Summary'!$C29)</f>
        <v>27</v>
      </c>
      <c r="H29" s="19">
        <f>AVERAGEIFS('Raw NGCD Costs'!$J$3:$J$207,'Raw NGCD Costs'!$D$3:$D$207,'NGCD Cost Summary'!$B29,'Raw NGCD Costs'!$E$3:$E$207,'NGCD Cost Summary'!$C29)</f>
        <v>30</v>
      </c>
      <c r="I29" s="19" t="str">
        <f>INDEX('Raw NGCD Costs'!$K$3:$K$207,MATCH(CONCATENATE('NGCD Cost Summary'!$B29,'NGCD Cost Summary'!$C29),'Raw NGCD Costs'!$A$3:$A$207,0))</f>
        <v>No</v>
      </c>
    </row>
    <row r="30" spans="2:9" x14ac:dyDescent="0.3">
      <c r="B30" s="6" t="s">
        <v>14</v>
      </c>
      <c r="C30" s="6" t="s">
        <v>128</v>
      </c>
      <c r="D30" s="18">
        <f>AVERAGEIFS('Raw NGCD Costs'!$F$3:$F$207,'Raw NGCD Costs'!$D$3:$D$207,'NGCD Cost Summary'!$B30,'Raw NGCD Costs'!$E$3:$E$207,'NGCD Cost Summary'!$C30)</f>
        <v>879.99</v>
      </c>
      <c r="E30" s="19">
        <f>AVERAGEIFS('Raw NGCD Costs'!$G$3:$G$207,'Raw NGCD Costs'!$D$3:$D$207,'NGCD Cost Summary'!$B30,'Raw NGCD Costs'!$E$3:$E$207,'NGCD Cost Summary'!$C30)</f>
        <v>7.5</v>
      </c>
      <c r="F30" s="19">
        <f>AVERAGEIFS('Raw NGCD Costs'!$H$3:$H$207,'Raw NGCD Costs'!$D$3:$D$207,'NGCD Cost Summary'!$B30,'Raw NGCD Costs'!$E$3:$E$207,'NGCD Cost Summary'!$C30)</f>
        <v>38.799999999999997</v>
      </c>
      <c r="G30" s="19">
        <f>AVERAGEIFS('Raw NGCD Costs'!$I$3:$I$207,'Raw NGCD Costs'!$D$3:$D$207,'NGCD Cost Summary'!$B30,'Raw NGCD Costs'!$E$3:$E$207,'NGCD Cost Summary'!$C30)</f>
        <v>27</v>
      </c>
      <c r="H30" s="19">
        <f>AVERAGEIFS('Raw NGCD Costs'!$J$3:$J$207,'Raw NGCD Costs'!$D$3:$D$207,'NGCD Cost Summary'!$B30,'Raw NGCD Costs'!$E$3:$E$207,'NGCD Cost Summary'!$C30)</f>
        <v>31.5</v>
      </c>
      <c r="I30" s="19" t="str">
        <f>INDEX('Raw NGCD Costs'!$K$3:$K$207,MATCH(CONCATENATE('NGCD Cost Summary'!$B30,'NGCD Cost Summary'!$C30),'Raw NGCD Costs'!$A$3:$A$207,0))</f>
        <v>Yes</v>
      </c>
    </row>
    <row r="31" spans="2:9" x14ac:dyDescent="0.3">
      <c r="B31" s="6" t="s">
        <v>95</v>
      </c>
      <c r="C31" s="6" t="s">
        <v>130</v>
      </c>
      <c r="D31" s="18">
        <f>AVERAGEIFS('Raw NGCD Costs'!$F$3:$F$207,'Raw NGCD Costs'!$D$3:$D$207,'NGCD Cost Summary'!$B31,'Raw NGCD Costs'!$E$3:$E$207,'NGCD Cost Summary'!$C31)</f>
        <v>1337.33</v>
      </c>
      <c r="E31" s="19">
        <f>AVERAGEIFS('Raw NGCD Costs'!$G$3:$G$207,'Raw NGCD Costs'!$D$3:$D$207,'NGCD Cost Summary'!$B31,'Raw NGCD Costs'!$E$3:$E$207,'NGCD Cost Summary'!$C31)</f>
        <v>9</v>
      </c>
      <c r="F31" s="19">
        <f>AVERAGEIFS('Raw NGCD Costs'!$H$3:$H$207,'Raw NGCD Costs'!$D$3:$D$207,'NGCD Cost Summary'!$B31,'Raw NGCD Costs'!$E$3:$E$207,'NGCD Cost Summary'!$C31)</f>
        <v>40.56</v>
      </c>
      <c r="G31" s="19">
        <f>AVERAGEIFS('Raw NGCD Costs'!$I$3:$I$207,'Raw NGCD Costs'!$D$3:$D$207,'NGCD Cost Summary'!$B31,'Raw NGCD Costs'!$E$3:$E$207,'NGCD Cost Summary'!$C31)</f>
        <v>29</v>
      </c>
      <c r="H31" s="19">
        <f>AVERAGEIFS('Raw NGCD Costs'!$J$3:$J$207,'Raw NGCD Costs'!$D$3:$D$207,'NGCD Cost Summary'!$B31,'Raw NGCD Costs'!$E$3:$E$207,'NGCD Cost Summary'!$C31)</f>
        <v>34.360000000000007</v>
      </c>
      <c r="I31" s="19" t="str">
        <f>INDEX('Raw NGCD Costs'!$K$3:$K$207,MATCH(CONCATENATE('NGCD Cost Summary'!$B31,'NGCD Cost Summary'!$C31),'Raw NGCD Costs'!$A$3:$A$207,0))</f>
        <v>No</v>
      </c>
    </row>
    <row r="32" spans="2:9" x14ac:dyDescent="0.3">
      <c r="B32" s="6" t="s">
        <v>95</v>
      </c>
      <c r="C32" s="6" t="s">
        <v>131</v>
      </c>
      <c r="D32" s="18">
        <f>AVERAGEIFS('Raw NGCD Costs'!$F$3:$F$207,'Raw NGCD Costs'!$D$3:$D$207,'NGCD Cost Summary'!$B32,'Raw NGCD Costs'!$E$3:$E$207,'NGCD Cost Summary'!$C32)</f>
        <v>1169.99</v>
      </c>
      <c r="E32" s="19">
        <f>AVERAGEIFS('Raw NGCD Costs'!$G$3:$G$207,'Raw NGCD Costs'!$D$3:$D$207,'NGCD Cost Summary'!$B32,'Raw NGCD Costs'!$E$3:$E$207,'NGCD Cost Summary'!$C32)</f>
        <v>7.3</v>
      </c>
      <c r="F32" s="19">
        <f>AVERAGEIFS('Raw NGCD Costs'!$H$3:$H$207,'Raw NGCD Costs'!$D$3:$D$207,'NGCD Cost Summary'!$B32,'Raw NGCD Costs'!$E$3:$E$207,'NGCD Cost Summary'!$C32)</f>
        <v>44.3</v>
      </c>
      <c r="G32" s="19">
        <f>AVERAGEIFS('Raw NGCD Costs'!$I$3:$I$207,'Raw NGCD Costs'!$D$3:$D$207,'NGCD Cost Summary'!$B32,'Raw NGCD Costs'!$E$3:$E$207,'NGCD Cost Summary'!$C32)</f>
        <v>27</v>
      </c>
      <c r="H32" s="19">
        <f>AVERAGEIFS('Raw NGCD Costs'!$J$3:$J$207,'Raw NGCD Costs'!$D$3:$D$207,'NGCD Cost Summary'!$B32,'Raw NGCD Costs'!$E$3:$E$207,'NGCD Cost Summary'!$C32)</f>
        <v>28.9</v>
      </c>
      <c r="I32" s="19" t="str">
        <f>INDEX('Raw NGCD Costs'!$K$3:$K$207,MATCH(CONCATENATE('NGCD Cost Summary'!$B32,'NGCD Cost Summary'!$C32),'Raw NGCD Costs'!$A$3:$A$207,0))</f>
        <v>Yes</v>
      </c>
    </row>
    <row r="33" spans="2:9" x14ac:dyDescent="0.3">
      <c r="B33" s="6" t="s">
        <v>15</v>
      </c>
      <c r="C33" s="6" t="s">
        <v>132</v>
      </c>
      <c r="D33" s="18">
        <f>AVERAGEIFS('Raw NGCD Costs'!$F$3:$F$207,'Raw NGCD Costs'!$D$3:$D$207,'NGCD Cost Summary'!$B33,'Raw NGCD Costs'!$E$3:$E$207,'NGCD Cost Summary'!$C33)</f>
        <v>943.995</v>
      </c>
      <c r="E33" s="19">
        <f>AVERAGEIFS('Raw NGCD Costs'!$G$3:$G$207,'Raw NGCD Costs'!$D$3:$D$207,'NGCD Cost Summary'!$B33,'Raw NGCD Costs'!$E$3:$E$207,'NGCD Cost Summary'!$C33)</f>
        <v>7.4</v>
      </c>
      <c r="F33" s="19">
        <f>AVERAGEIFS('Raw NGCD Costs'!$H$3:$H$207,'Raw NGCD Costs'!$D$3:$D$207,'NGCD Cost Summary'!$B33,'Raw NGCD Costs'!$E$3:$E$207,'NGCD Cost Summary'!$C33)</f>
        <v>38.4</v>
      </c>
      <c r="G33" s="19">
        <f>AVERAGEIFS('Raw NGCD Costs'!$I$3:$I$207,'Raw NGCD Costs'!$D$3:$D$207,'NGCD Cost Summary'!$B33,'Raw NGCD Costs'!$E$3:$E$207,'NGCD Cost Summary'!$C33)</f>
        <v>27</v>
      </c>
      <c r="H33" s="19">
        <f>AVERAGEIFS('Raw NGCD Costs'!$J$3:$J$207,'Raw NGCD Costs'!$D$3:$D$207,'NGCD Cost Summary'!$B33,'Raw NGCD Costs'!$E$3:$E$207,'NGCD Cost Summary'!$C33)</f>
        <v>31</v>
      </c>
      <c r="I33" s="19" t="str">
        <f>INDEX('Raw NGCD Costs'!$K$3:$K$207,MATCH(CONCATENATE('NGCD Cost Summary'!$B33,'NGCD Cost Summary'!$C33),'Raw NGCD Costs'!$A$3:$A$207,0))</f>
        <v>Yes</v>
      </c>
    </row>
    <row r="34" spans="2:9" x14ac:dyDescent="0.3">
      <c r="B34" s="6" t="s">
        <v>15</v>
      </c>
      <c r="C34" s="6" t="s">
        <v>133</v>
      </c>
      <c r="D34" s="18">
        <f>AVERAGEIFS('Raw NGCD Costs'!$F$3:$F$207,'Raw NGCD Costs'!$D$3:$D$207,'NGCD Cost Summary'!$B34,'Raw NGCD Costs'!$E$3:$E$207,'NGCD Cost Summary'!$C34)</f>
        <v>1439.99</v>
      </c>
      <c r="E34" s="19">
        <f>AVERAGEIFS('Raw NGCD Costs'!$G$3:$G$207,'Raw NGCD Costs'!$D$3:$D$207,'NGCD Cost Summary'!$B34,'Raw NGCD Costs'!$E$3:$E$207,'NGCD Cost Summary'!$C34)</f>
        <v>7.4</v>
      </c>
      <c r="F34" s="19">
        <f>AVERAGEIFS('Raw NGCD Costs'!$H$3:$H$207,'Raw NGCD Costs'!$D$3:$D$207,'NGCD Cost Summary'!$B34,'Raw NGCD Costs'!$E$3:$E$207,'NGCD Cost Summary'!$C34)</f>
        <v>38.799999999999997</v>
      </c>
      <c r="G34" s="19">
        <f>AVERAGEIFS('Raw NGCD Costs'!$I$3:$I$207,'Raw NGCD Costs'!$D$3:$D$207,'NGCD Cost Summary'!$B34,'Raw NGCD Costs'!$E$3:$E$207,'NGCD Cost Summary'!$C34)</f>
        <v>27</v>
      </c>
      <c r="H34" s="19">
        <f>AVERAGEIFS('Raw NGCD Costs'!$J$3:$J$207,'Raw NGCD Costs'!$D$3:$D$207,'NGCD Cost Summary'!$B34,'Raw NGCD Costs'!$E$3:$E$207,'NGCD Cost Summary'!$C34)</f>
        <v>31</v>
      </c>
      <c r="I34" s="19" t="str">
        <f>INDEX('Raw NGCD Costs'!$K$3:$K$207,MATCH(CONCATENATE('NGCD Cost Summary'!$B34,'NGCD Cost Summary'!$C34),'Raw NGCD Costs'!$A$3:$A$207,0))</f>
        <v>Yes</v>
      </c>
    </row>
    <row r="35" spans="2:9" x14ac:dyDescent="0.3">
      <c r="B35" s="6" t="s">
        <v>95</v>
      </c>
      <c r="C35" s="6" t="s">
        <v>135</v>
      </c>
      <c r="D35" s="18">
        <f>AVERAGEIFS('Raw NGCD Costs'!$F$3:$F$207,'Raw NGCD Costs'!$D$3:$D$207,'NGCD Cost Summary'!$B35,'Raw NGCD Costs'!$E$3:$E$207,'NGCD Cost Summary'!$C35)</f>
        <v>1079.4949999999999</v>
      </c>
      <c r="E35" s="19">
        <f>AVERAGEIFS('Raw NGCD Costs'!$G$3:$G$207,'Raw NGCD Costs'!$D$3:$D$207,'NGCD Cost Summary'!$B35,'Raw NGCD Costs'!$E$3:$E$207,'NGCD Cost Summary'!$C35)</f>
        <v>7.4</v>
      </c>
      <c r="F35" s="19">
        <f>AVERAGEIFS('Raw NGCD Costs'!$H$3:$H$207,'Raw NGCD Costs'!$D$3:$D$207,'NGCD Cost Summary'!$B35,'Raw NGCD Costs'!$E$3:$E$207,'NGCD Cost Summary'!$C35)</f>
        <v>38.688749999999999</v>
      </c>
      <c r="G35" s="19">
        <f>AVERAGEIFS('Raw NGCD Costs'!$I$3:$I$207,'Raw NGCD Costs'!$D$3:$D$207,'NGCD Cost Summary'!$B35,'Raw NGCD Costs'!$E$3:$E$207,'NGCD Cost Summary'!$C35)</f>
        <v>27</v>
      </c>
      <c r="H35" s="19">
        <f>AVERAGEIFS('Raw NGCD Costs'!$J$3:$J$207,'Raw NGCD Costs'!$D$3:$D$207,'NGCD Cost Summary'!$B35,'Raw NGCD Costs'!$E$3:$E$207,'NGCD Cost Summary'!$C35)</f>
        <v>30</v>
      </c>
      <c r="I35" s="19" t="str">
        <f>INDEX('Raw NGCD Costs'!$K$3:$K$207,MATCH(CONCATENATE('NGCD Cost Summary'!$B35,'NGCD Cost Summary'!$C35),'Raw NGCD Costs'!$A$3:$A$207,0))</f>
        <v>Yes</v>
      </c>
    </row>
    <row r="36" spans="2:9" x14ac:dyDescent="0.3">
      <c r="B36" s="6" t="s">
        <v>14</v>
      </c>
      <c r="C36" s="6" t="s">
        <v>137</v>
      </c>
      <c r="D36" s="18">
        <f>AVERAGEIFS('Raw NGCD Costs'!$F$3:$F$207,'Raw NGCD Costs'!$D$3:$D$207,'NGCD Cost Summary'!$B36,'Raw NGCD Costs'!$E$3:$E$207,'NGCD Cost Summary'!$C36)</f>
        <v>1079.99</v>
      </c>
      <c r="E36" s="19">
        <f>AVERAGEIFS('Raw NGCD Costs'!$G$3:$G$207,'Raw NGCD Costs'!$D$3:$D$207,'NGCD Cost Summary'!$B36,'Raw NGCD Costs'!$E$3:$E$207,'NGCD Cost Summary'!$C36)</f>
        <v>7.5</v>
      </c>
      <c r="F36" s="19">
        <f>AVERAGEIFS('Raw NGCD Costs'!$H$3:$H$207,'Raw NGCD Costs'!$D$3:$D$207,'NGCD Cost Summary'!$B36,'Raw NGCD Costs'!$E$3:$E$207,'NGCD Cost Summary'!$C36)</f>
        <v>38.75</v>
      </c>
      <c r="G36" s="19">
        <f>AVERAGEIFS('Raw NGCD Costs'!$I$3:$I$207,'Raw NGCD Costs'!$D$3:$D$207,'NGCD Cost Summary'!$B36,'Raw NGCD Costs'!$E$3:$E$207,'NGCD Cost Summary'!$C36)</f>
        <v>27</v>
      </c>
      <c r="H36" s="19">
        <f>AVERAGEIFS('Raw NGCD Costs'!$J$3:$J$207,'Raw NGCD Costs'!$D$3:$D$207,'NGCD Cost Summary'!$B36,'Raw NGCD Costs'!$E$3:$E$207,'NGCD Cost Summary'!$C36)</f>
        <v>32</v>
      </c>
      <c r="I36" s="19" t="str">
        <f>INDEX('Raw NGCD Costs'!$K$3:$K$207,MATCH(CONCATENATE('NGCD Cost Summary'!$B36,'NGCD Cost Summary'!$C36),'Raw NGCD Costs'!$A$3:$A$207,0))</f>
        <v>Yes</v>
      </c>
    </row>
    <row r="37" spans="2:9" x14ac:dyDescent="0.3">
      <c r="B37" s="6" t="s">
        <v>95</v>
      </c>
      <c r="C37" s="6" t="s">
        <v>138</v>
      </c>
      <c r="D37" s="18">
        <f>AVERAGEIFS('Raw NGCD Costs'!$F$3:$F$207,'Raw NGCD Costs'!$D$3:$D$207,'NGCD Cost Summary'!$B37,'Raw NGCD Costs'!$E$3:$E$207,'NGCD Cost Summary'!$C37)</f>
        <v>1139.4949999999999</v>
      </c>
      <c r="E37" s="19">
        <f>AVERAGEIFS('Raw NGCD Costs'!$G$3:$G$207,'Raw NGCD Costs'!$D$3:$D$207,'NGCD Cost Summary'!$B37,'Raw NGCD Costs'!$E$3:$E$207,'NGCD Cost Summary'!$C37)</f>
        <v>7.3</v>
      </c>
      <c r="F37" s="19">
        <f>AVERAGEIFS('Raw NGCD Costs'!$H$3:$H$207,'Raw NGCD Costs'!$D$3:$D$207,'NGCD Cost Summary'!$B37,'Raw NGCD Costs'!$E$3:$E$207,'NGCD Cost Summary'!$C37)</f>
        <v>44.15</v>
      </c>
      <c r="G37" s="19">
        <f>AVERAGEIFS('Raw NGCD Costs'!$I$3:$I$207,'Raw NGCD Costs'!$D$3:$D$207,'NGCD Cost Summary'!$B37,'Raw NGCD Costs'!$E$3:$E$207,'NGCD Cost Summary'!$C37)</f>
        <v>27</v>
      </c>
      <c r="H37" s="19">
        <f>AVERAGEIFS('Raw NGCD Costs'!$J$3:$J$207,'Raw NGCD Costs'!$D$3:$D$207,'NGCD Cost Summary'!$B37,'Raw NGCD Costs'!$E$3:$E$207,'NGCD Cost Summary'!$C37)</f>
        <v>29.2</v>
      </c>
      <c r="I37" s="19" t="str">
        <f>INDEX('Raw NGCD Costs'!$K$3:$K$207,MATCH(CONCATENATE('NGCD Cost Summary'!$B37,'NGCD Cost Summary'!$C37),'Raw NGCD Costs'!$A$3:$A$207,0))</f>
        <v>Yes</v>
      </c>
    </row>
    <row r="38" spans="2:9" x14ac:dyDescent="0.3">
      <c r="B38" s="6" t="s">
        <v>95</v>
      </c>
      <c r="C38" s="6" t="s">
        <v>140</v>
      </c>
      <c r="D38" s="18">
        <f>AVERAGEIFS('Raw NGCD Costs'!$F$3:$F$207,'Raw NGCD Costs'!$D$3:$D$207,'NGCD Cost Summary'!$B38,'Raw NGCD Costs'!$E$3:$E$207,'NGCD Cost Summary'!$C38)</f>
        <v>1329.33</v>
      </c>
      <c r="E38" s="19">
        <f>AVERAGEIFS('Raw NGCD Costs'!$G$3:$G$207,'Raw NGCD Costs'!$D$3:$D$207,'NGCD Cost Summary'!$B38,'Raw NGCD Costs'!$E$3:$E$207,'NGCD Cost Summary'!$C38)</f>
        <v>7.3</v>
      </c>
      <c r="F38" s="19">
        <f>AVERAGEIFS('Raw NGCD Costs'!$H$3:$H$207,'Raw NGCD Costs'!$D$3:$D$207,'NGCD Cost Summary'!$B38,'Raw NGCD Costs'!$E$3:$E$207,'NGCD Cost Summary'!$C38)</f>
        <v>44.166666666666664</v>
      </c>
      <c r="G38" s="19">
        <f>AVERAGEIFS('Raw NGCD Costs'!$I$3:$I$207,'Raw NGCD Costs'!$D$3:$D$207,'NGCD Cost Summary'!$B38,'Raw NGCD Costs'!$E$3:$E$207,'NGCD Cost Summary'!$C38)</f>
        <v>27</v>
      </c>
      <c r="H38" s="19">
        <f>AVERAGEIFS('Raw NGCD Costs'!$J$3:$J$207,'Raw NGCD Costs'!$D$3:$D$207,'NGCD Cost Summary'!$B38,'Raw NGCD Costs'!$E$3:$E$207,'NGCD Cost Summary'!$C38)</f>
        <v>29.3</v>
      </c>
      <c r="I38" s="19" t="str">
        <f>INDEX('Raw NGCD Costs'!$K$3:$K$207,MATCH(CONCATENATE('NGCD Cost Summary'!$B38,'NGCD Cost Summary'!$C38),'Raw NGCD Costs'!$A$3:$A$207,0))</f>
        <v>Yes</v>
      </c>
    </row>
    <row r="39" spans="2:9" x14ac:dyDescent="0.3">
      <c r="B39" s="6" t="s">
        <v>14</v>
      </c>
      <c r="C39" s="6" t="s">
        <v>141</v>
      </c>
      <c r="D39" s="18">
        <f>AVERAGEIFS('Raw NGCD Costs'!$F$3:$F$207,'Raw NGCD Costs'!$D$3:$D$207,'NGCD Cost Summary'!$B39,'Raw NGCD Costs'!$E$3:$E$207,'NGCD Cost Summary'!$C39)</f>
        <v>765.99666666666656</v>
      </c>
      <c r="E39" s="19">
        <f>AVERAGEIFS('Raw NGCD Costs'!$G$3:$G$207,'Raw NGCD Costs'!$D$3:$D$207,'NGCD Cost Summary'!$B39,'Raw NGCD Costs'!$E$3:$E$207,'NGCD Cost Summary'!$C39)</f>
        <v>7.5</v>
      </c>
      <c r="F39" s="19">
        <f>AVERAGEIFS('Raw NGCD Costs'!$H$3:$H$207,'Raw NGCD Costs'!$D$3:$D$207,'NGCD Cost Summary'!$B39,'Raw NGCD Costs'!$E$3:$E$207,'NGCD Cost Summary'!$C39)</f>
        <v>38.479166666666664</v>
      </c>
      <c r="G39" s="19">
        <f>AVERAGEIFS('Raw NGCD Costs'!$I$3:$I$207,'Raw NGCD Costs'!$D$3:$D$207,'NGCD Cost Summary'!$B39,'Raw NGCD Costs'!$E$3:$E$207,'NGCD Cost Summary'!$C39)</f>
        <v>27</v>
      </c>
      <c r="H39" s="19">
        <f>AVERAGEIFS('Raw NGCD Costs'!$J$3:$J$207,'Raw NGCD Costs'!$D$3:$D$207,'NGCD Cost Summary'!$B39,'Raw NGCD Costs'!$E$3:$E$207,'NGCD Cost Summary'!$C39)</f>
        <v>32.425000000000004</v>
      </c>
      <c r="I39" s="19" t="str">
        <f>INDEX('Raw NGCD Costs'!$K$3:$K$207,MATCH(CONCATENATE('NGCD Cost Summary'!$B39,'NGCD Cost Summary'!$C39),'Raw NGCD Costs'!$A$3:$A$207,0))</f>
        <v>No</v>
      </c>
    </row>
    <row r="40" spans="2:9" x14ac:dyDescent="0.3">
      <c r="B40" s="6" t="s">
        <v>92</v>
      </c>
      <c r="C40" s="6" t="s">
        <v>142</v>
      </c>
      <c r="D40" s="18">
        <f>AVERAGEIFS('Raw NGCD Costs'!$F$3:$F$207,'Raw NGCD Costs'!$D$3:$D$207,'NGCD Cost Summary'!$B40,'Raw NGCD Costs'!$E$3:$E$207,'NGCD Cost Summary'!$C40)</f>
        <v>949.32999999999993</v>
      </c>
      <c r="E40" s="19">
        <f>AVERAGEIFS('Raw NGCD Costs'!$G$3:$G$207,'Raw NGCD Costs'!$D$3:$D$207,'NGCD Cost Summary'!$B40,'Raw NGCD Costs'!$E$3:$E$207,'NGCD Cost Summary'!$C40)</f>
        <v>7.5</v>
      </c>
      <c r="F40" s="19">
        <f>AVERAGEIFS('Raw NGCD Costs'!$H$3:$H$207,'Raw NGCD Costs'!$D$3:$D$207,'NGCD Cost Summary'!$B40,'Raw NGCD Costs'!$E$3:$E$207,'NGCD Cost Summary'!$C40)</f>
        <v>39.258333333333333</v>
      </c>
      <c r="G40" s="19">
        <f>AVERAGEIFS('Raw NGCD Costs'!$I$3:$I$207,'Raw NGCD Costs'!$D$3:$D$207,'NGCD Cost Summary'!$B40,'Raw NGCD Costs'!$E$3:$E$207,'NGCD Cost Summary'!$C40)</f>
        <v>27</v>
      </c>
      <c r="H40" s="19">
        <f>AVERAGEIFS('Raw NGCD Costs'!$J$3:$J$207,'Raw NGCD Costs'!$D$3:$D$207,'NGCD Cost Summary'!$B40,'Raw NGCD Costs'!$E$3:$E$207,'NGCD Cost Summary'!$C40)</f>
        <v>33</v>
      </c>
      <c r="I40" s="19" t="str">
        <f>INDEX('Raw NGCD Costs'!$K$3:$K$207,MATCH(CONCATENATE('NGCD Cost Summary'!$B40,'NGCD Cost Summary'!$C40),'Raw NGCD Costs'!$A$3:$A$207,0))</f>
        <v>No</v>
      </c>
    </row>
    <row r="41" spans="2:9" x14ac:dyDescent="0.3">
      <c r="B41" s="6" t="s">
        <v>95</v>
      </c>
      <c r="C41" s="6" t="s">
        <v>144</v>
      </c>
      <c r="D41" s="18">
        <f>AVERAGEIFS('Raw NGCD Costs'!$F$3:$F$207,'Raw NGCD Costs'!$D$3:$D$207,'NGCD Cost Summary'!$B41,'Raw NGCD Costs'!$E$3:$E$207,'NGCD Cost Summary'!$C41)</f>
        <v>1329.4949999999999</v>
      </c>
      <c r="E41" s="19">
        <f>AVERAGEIFS('Raw NGCD Costs'!$G$3:$G$207,'Raw NGCD Costs'!$D$3:$D$207,'NGCD Cost Summary'!$B41,'Raw NGCD Costs'!$E$3:$E$207,'NGCD Cost Summary'!$C41)</f>
        <v>7.4</v>
      </c>
      <c r="F41" s="19">
        <f>AVERAGEIFS('Raw NGCD Costs'!$H$3:$H$207,'Raw NGCD Costs'!$D$3:$D$207,'NGCD Cost Summary'!$B41,'Raw NGCD Costs'!$E$3:$E$207,'NGCD Cost Summary'!$C41)</f>
        <v>38.35</v>
      </c>
      <c r="G41" s="19">
        <f>AVERAGEIFS('Raw NGCD Costs'!$I$3:$I$207,'Raw NGCD Costs'!$D$3:$D$207,'NGCD Cost Summary'!$B41,'Raw NGCD Costs'!$E$3:$E$207,'NGCD Cost Summary'!$C41)</f>
        <v>27</v>
      </c>
      <c r="H41" s="19">
        <f>AVERAGEIFS('Raw NGCD Costs'!$J$3:$J$207,'Raw NGCD Costs'!$D$3:$D$207,'NGCD Cost Summary'!$B41,'Raw NGCD Costs'!$E$3:$E$207,'NGCD Cost Summary'!$C41)</f>
        <v>30</v>
      </c>
      <c r="I41" s="19" t="str">
        <f>INDEX('Raw NGCD Costs'!$K$3:$K$207,MATCH(CONCATENATE('NGCD Cost Summary'!$B41,'NGCD Cost Summary'!$C41),'Raw NGCD Costs'!$A$3:$A$207,0))</f>
        <v>Yes</v>
      </c>
    </row>
    <row r="42" spans="2:9" x14ac:dyDescent="0.3">
      <c r="B42" s="6" t="s">
        <v>96</v>
      </c>
      <c r="C42" s="6" t="s">
        <v>145</v>
      </c>
      <c r="D42" s="18">
        <f>AVERAGEIFS('Raw NGCD Costs'!$F$3:$F$207,'Raw NGCD Costs'!$D$3:$D$207,'NGCD Cost Summary'!$B42,'Raw NGCD Costs'!$E$3:$E$207,'NGCD Cost Summary'!$C42)</f>
        <v>652.33000000000004</v>
      </c>
      <c r="E42" s="19">
        <f>AVERAGEIFS('Raw NGCD Costs'!$G$3:$G$207,'Raw NGCD Costs'!$D$3:$D$207,'NGCD Cost Summary'!$B42,'Raw NGCD Costs'!$E$3:$E$207,'NGCD Cost Summary'!$C42)</f>
        <v>7</v>
      </c>
      <c r="F42" s="19">
        <f>AVERAGEIFS('Raw NGCD Costs'!$H$3:$H$207,'Raw NGCD Costs'!$D$3:$D$207,'NGCD Cost Summary'!$B42,'Raw NGCD Costs'!$E$3:$E$207,'NGCD Cost Summary'!$C42)</f>
        <v>38.966666666666669</v>
      </c>
      <c r="G42" s="19">
        <f>AVERAGEIFS('Raw NGCD Costs'!$I$3:$I$207,'Raw NGCD Costs'!$D$3:$D$207,'NGCD Cost Summary'!$B42,'Raw NGCD Costs'!$E$3:$E$207,'NGCD Cost Summary'!$C42)</f>
        <v>29</v>
      </c>
      <c r="H42" s="19">
        <f>AVERAGEIFS('Raw NGCD Costs'!$J$3:$J$207,'Raw NGCD Costs'!$D$3:$D$207,'NGCD Cost Summary'!$B42,'Raw NGCD Costs'!$E$3:$E$207,'NGCD Cost Summary'!$C42)</f>
        <v>28.233333333333334</v>
      </c>
      <c r="I42" s="19" t="str">
        <f>INDEX('Raw NGCD Costs'!$K$3:$K$207,MATCH(CONCATENATE('NGCD Cost Summary'!$B42,'NGCD Cost Summary'!$C42),'Raw NGCD Costs'!$A$3:$A$207,0))</f>
        <v>No</v>
      </c>
    </row>
    <row r="43" spans="2:9" x14ac:dyDescent="0.3">
      <c r="B43" s="6" t="s">
        <v>95</v>
      </c>
      <c r="C43" s="6" t="s">
        <v>146</v>
      </c>
      <c r="D43" s="18">
        <f>AVERAGEIFS('Raw NGCD Costs'!$F$3:$F$207,'Raw NGCD Costs'!$D$3:$D$207,'NGCD Cost Summary'!$B43,'Raw NGCD Costs'!$E$3:$E$207,'NGCD Cost Summary'!$C43)</f>
        <v>1212.6633333333332</v>
      </c>
      <c r="E43" s="19">
        <f>AVERAGEIFS('Raw NGCD Costs'!$G$3:$G$207,'Raw NGCD Costs'!$D$3:$D$207,'NGCD Cost Summary'!$B43,'Raw NGCD Costs'!$E$3:$E$207,'NGCD Cost Summary'!$C43)</f>
        <v>7.4000000000000012</v>
      </c>
      <c r="F43" s="19">
        <f>AVERAGEIFS('Raw NGCD Costs'!$H$3:$H$207,'Raw NGCD Costs'!$D$3:$D$207,'NGCD Cost Summary'!$B43,'Raw NGCD Costs'!$E$3:$E$207,'NGCD Cost Summary'!$C43)</f>
        <v>38.459166666666668</v>
      </c>
      <c r="G43" s="19">
        <f>AVERAGEIFS('Raw NGCD Costs'!$I$3:$I$207,'Raw NGCD Costs'!$D$3:$D$207,'NGCD Cost Summary'!$B43,'Raw NGCD Costs'!$E$3:$E$207,'NGCD Cost Summary'!$C43)</f>
        <v>27</v>
      </c>
      <c r="H43" s="19">
        <f>AVERAGEIFS('Raw NGCD Costs'!$J$3:$J$207,'Raw NGCD Costs'!$D$3:$D$207,'NGCD Cost Summary'!$B43,'Raw NGCD Costs'!$E$3:$E$207,'NGCD Cost Summary'!$C43)</f>
        <v>30</v>
      </c>
      <c r="I43" s="19" t="str">
        <f>INDEX('Raw NGCD Costs'!$K$3:$K$207,MATCH(CONCATENATE('NGCD Cost Summary'!$B43,'NGCD Cost Summary'!$C43),'Raw NGCD Costs'!$A$3:$A$207,0))</f>
        <v>Yes</v>
      </c>
    </row>
    <row r="44" spans="2:9" x14ac:dyDescent="0.3">
      <c r="B44" s="6" t="s">
        <v>95</v>
      </c>
      <c r="C44" s="6" t="s">
        <v>147</v>
      </c>
      <c r="D44" s="18">
        <f>AVERAGEIFS('Raw NGCD Costs'!$F$3:$F$207,'Raw NGCD Costs'!$D$3:$D$207,'NGCD Cost Summary'!$B44,'Raw NGCD Costs'!$E$3:$E$207,'NGCD Cost Summary'!$C44)</f>
        <v>1169.99</v>
      </c>
      <c r="E44" s="19">
        <f>AVERAGEIFS('Raw NGCD Costs'!$G$3:$G$207,'Raw NGCD Costs'!$D$3:$D$207,'NGCD Cost Summary'!$B44,'Raw NGCD Costs'!$E$3:$E$207,'NGCD Cost Summary'!$C44)</f>
        <v>7.4</v>
      </c>
      <c r="F44" s="19">
        <f>AVERAGEIFS('Raw NGCD Costs'!$H$3:$H$207,'Raw NGCD Costs'!$D$3:$D$207,'NGCD Cost Summary'!$B44,'Raw NGCD Costs'!$E$3:$E$207,'NGCD Cost Summary'!$C44)</f>
        <v>38.700000000000003</v>
      </c>
      <c r="G44" s="19">
        <f>AVERAGEIFS('Raw NGCD Costs'!$I$3:$I$207,'Raw NGCD Costs'!$D$3:$D$207,'NGCD Cost Summary'!$B44,'Raw NGCD Costs'!$E$3:$E$207,'NGCD Cost Summary'!$C44)</f>
        <v>27</v>
      </c>
      <c r="H44" s="19">
        <f>AVERAGEIFS('Raw NGCD Costs'!$J$3:$J$207,'Raw NGCD Costs'!$D$3:$D$207,'NGCD Cost Summary'!$B44,'Raw NGCD Costs'!$E$3:$E$207,'NGCD Cost Summary'!$C44)</f>
        <v>30</v>
      </c>
      <c r="I44" s="19" t="str">
        <f>INDEX('Raw NGCD Costs'!$K$3:$K$207,MATCH(CONCATENATE('NGCD Cost Summary'!$B44,'NGCD Cost Summary'!$C44),'Raw NGCD Costs'!$A$3:$A$207,0))</f>
        <v>Yes</v>
      </c>
    </row>
    <row r="45" spans="2:9" x14ac:dyDescent="0.3">
      <c r="B45" s="6" t="s">
        <v>14</v>
      </c>
      <c r="C45" s="6" t="s">
        <v>148</v>
      </c>
      <c r="D45" s="18">
        <f>AVERAGEIFS('Raw NGCD Costs'!$F$3:$F$207,'Raw NGCD Costs'!$D$3:$D$207,'NGCD Cost Summary'!$B45,'Raw NGCD Costs'!$E$3:$E$207,'NGCD Cost Summary'!$C45)</f>
        <v>1348.9966666666667</v>
      </c>
      <c r="E45" s="19">
        <f>AVERAGEIFS('Raw NGCD Costs'!$G$3:$G$207,'Raw NGCD Costs'!$D$3:$D$207,'NGCD Cost Summary'!$B45,'Raw NGCD Costs'!$E$3:$E$207,'NGCD Cost Summary'!$C45)</f>
        <v>7.5</v>
      </c>
      <c r="F45" s="19">
        <f>AVERAGEIFS('Raw NGCD Costs'!$H$3:$H$207,'Raw NGCD Costs'!$D$3:$D$207,'NGCD Cost Summary'!$B45,'Raw NGCD Costs'!$E$3:$E$207,'NGCD Cost Summary'!$C45)</f>
        <v>38.483333333333334</v>
      </c>
      <c r="G45" s="19">
        <f>AVERAGEIFS('Raw NGCD Costs'!$I$3:$I$207,'Raw NGCD Costs'!$D$3:$D$207,'NGCD Cost Summary'!$B45,'Raw NGCD Costs'!$E$3:$E$207,'NGCD Cost Summary'!$C45)</f>
        <v>27</v>
      </c>
      <c r="H45" s="19">
        <f>AVERAGEIFS('Raw NGCD Costs'!$J$3:$J$207,'Raw NGCD Costs'!$D$3:$D$207,'NGCD Cost Summary'!$B45,'Raw NGCD Costs'!$E$3:$E$207,'NGCD Cost Summary'!$C45)</f>
        <v>32.408333333333331</v>
      </c>
      <c r="I45" s="19" t="str">
        <f>INDEX('Raw NGCD Costs'!$K$3:$K$207,MATCH(CONCATENATE('NGCD Cost Summary'!$B45,'NGCD Cost Summary'!$C45),'Raw NGCD Costs'!$A$3:$A$207,0))</f>
        <v>Yes</v>
      </c>
    </row>
    <row r="46" spans="2:9" x14ac:dyDescent="0.3">
      <c r="B46" s="6" t="s">
        <v>95</v>
      </c>
      <c r="C46" s="6" t="s">
        <v>151</v>
      </c>
      <c r="D46" s="18">
        <f>AVERAGEIFS('Raw NGCD Costs'!$F$3:$F$207,'Raw NGCD Costs'!$D$3:$D$207,'NGCD Cost Summary'!$B46,'Raw NGCD Costs'!$E$3:$E$207,'NGCD Cost Summary'!$C46)</f>
        <v>932.6633333333333</v>
      </c>
      <c r="E46" s="19">
        <f>AVERAGEIFS('Raw NGCD Costs'!$G$3:$G$207,'Raw NGCD Costs'!$D$3:$D$207,'NGCD Cost Summary'!$B46,'Raw NGCD Costs'!$E$3:$E$207,'NGCD Cost Summary'!$C46)</f>
        <v>7.4000000000000012</v>
      </c>
      <c r="F46" s="19">
        <f>AVERAGEIFS('Raw NGCD Costs'!$H$3:$H$207,'Raw NGCD Costs'!$D$3:$D$207,'NGCD Cost Summary'!$B46,'Raw NGCD Costs'!$E$3:$E$207,'NGCD Cost Summary'!$C46)</f>
        <v>38.463333333333331</v>
      </c>
      <c r="G46" s="19">
        <f>AVERAGEIFS('Raw NGCD Costs'!$I$3:$I$207,'Raw NGCD Costs'!$D$3:$D$207,'NGCD Cost Summary'!$B46,'Raw NGCD Costs'!$E$3:$E$207,'NGCD Cost Summary'!$C46)</f>
        <v>27</v>
      </c>
      <c r="H46" s="19">
        <f>AVERAGEIFS('Raw NGCD Costs'!$J$3:$J$207,'Raw NGCD Costs'!$D$3:$D$207,'NGCD Cost Summary'!$B46,'Raw NGCD Costs'!$E$3:$E$207,'NGCD Cost Summary'!$C46)</f>
        <v>30</v>
      </c>
      <c r="I46" s="19" t="str">
        <f>INDEX('Raw NGCD Costs'!$K$3:$K$207,MATCH(CONCATENATE('NGCD Cost Summary'!$B46,'NGCD Cost Summary'!$C46),'Raw NGCD Costs'!$A$3:$A$207,0))</f>
        <v>Yes</v>
      </c>
    </row>
    <row r="47" spans="2:9" x14ac:dyDescent="0.3">
      <c r="B47" s="6" t="s">
        <v>14</v>
      </c>
      <c r="C47" s="6" t="s">
        <v>152</v>
      </c>
      <c r="D47" s="18">
        <f>AVERAGEIFS('Raw NGCD Costs'!$F$3:$F$207,'Raw NGCD Costs'!$D$3:$D$207,'NGCD Cost Summary'!$B47,'Raw NGCD Costs'!$E$3:$E$207,'NGCD Cost Summary'!$C47)</f>
        <v>1169.99</v>
      </c>
      <c r="E47" s="19">
        <f>AVERAGEIFS('Raw NGCD Costs'!$G$3:$G$207,'Raw NGCD Costs'!$D$3:$D$207,'NGCD Cost Summary'!$B47,'Raw NGCD Costs'!$E$3:$E$207,'NGCD Cost Summary'!$C47)</f>
        <v>7.5</v>
      </c>
      <c r="F47" s="19">
        <f>AVERAGEIFS('Raw NGCD Costs'!$H$3:$H$207,'Raw NGCD Costs'!$D$3:$D$207,'NGCD Cost Summary'!$B47,'Raw NGCD Costs'!$E$3:$E$207,'NGCD Cost Summary'!$C47)</f>
        <v>38.700000000000003</v>
      </c>
      <c r="G47" s="19">
        <f>AVERAGEIFS('Raw NGCD Costs'!$I$3:$I$207,'Raw NGCD Costs'!$D$3:$D$207,'NGCD Cost Summary'!$B47,'Raw NGCD Costs'!$E$3:$E$207,'NGCD Cost Summary'!$C47)</f>
        <v>27</v>
      </c>
      <c r="H47" s="19">
        <f>AVERAGEIFS('Raw NGCD Costs'!$J$3:$J$207,'Raw NGCD Costs'!$D$3:$D$207,'NGCD Cost Summary'!$B47,'Raw NGCD Costs'!$E$3:$E$207,'NGCD Cost Summary'!$C47)</f>
        <v>32.4</v>
      </c>
      <c r="I47" s="19" t="str">
        <f>INDEX('Raw NGCD Costs'!$K$3:$K$207,MATCH(CONCATENATE('NGCD Cost Summary'!$B47,'NGCD Cost Summary'!$C47),'Raw NGCD Costs'!$A$3:$A$207,0))</f>
        <v>Yes</v>
      </c>
    </row>
    <row r="48" spans="2:9" x14ac:dyDescent="0.3">
      <c r="B48" s="6" t="s">
        <v>15</v>
      </c>
      <c r="C48" s="6" t="s">
        <v>153</v>
      </c>
      <c r="D48" s="18">
        <f>AVERAGEIFS('Raw NGCD Costs'!$F$3:$F$207,'Raw NGCD Costs'!$D$3:$D$207,'NGCD Cost Summary'!$B48,'Raw NGCD Costs'!$E$3:$E$207,'NGCD Cost Summary'!$C48)</f>
        <v>1025.9966666666667</v>
      </c>
      <c r="E48" s="19">
        <f>AVERAGEIFS('Raw NGCD Costs'!$G$3:$G$207,'Raw NGCD Costs'!$D$3:$D$207,'NGCD Cost Summary'!$B48,'Raw NGCD Costs'!$E$3:$E$207,'NGCD Cost Summary'!$C48)</f>
        <v>7.4000000000000012</v>
      </c>
      <c r="F48" s="19">
        <f>AVERAGEIFS('Raw NGCD Costs'!$H$3:$H$207,'Raw NGCD Costs'!$D$3:$D$207,'NGCD Cost Summary'!$B48,'Raw NGCD Costs'!$E$3:$E$207,'NGCD Cost Summary'!$C48)</f>
        <v>38.462499999999999</v>
      </c>
      <c r="G48" s="19">
        <f>AVERAGEIFS('Raw NGCD Costs'!$I$3:$I$207,'Raw NGCD Costs'!$D$3:$D$207,'NGCD Cost Summary'!$B48,'Raw NGCD Costs'!$E$3:$E$207,'NGCD Cost Summary'!$C48)</f>
        <v>27</v>
      </c>
      <c r="H48" s="19">
        <f>AVERAGEIFS('Raw NGCD Costs'!$J$3:$J$207,'Raw NGCD Costs'!$D$3:$D$207,'NGCD Cost Summary'!$B48,'Raw NGCD Costs'!$E$3:$E$207,'NGCD Cost Summary'!$C48)</f>
        <v>30</v>
      </c>
      <c r="I48" s="19" t="str">
        <f>INDEX('Raw NGCD Costs'!$K$3:$K$207,MATCH(CONCATENATE('NGCD Cost Summary'!$B48,'NGCD Cost Summary'!$C48),'Raw NGCD Costs'!$A$3:$A$207,0))</f>
        <v>No</v>
      </c>
    </row>
    <row r="49" spans="2:9" x14ac:dyDescent="0.3">
      <c r="B49" s="6" t="s">
        <v>14</v>
      </c>
      <c r="C49" s="6" t="s">
        <v>154</v>
      </c>
      <c r="D49" s="18">
        <f>AVERAGEIFS('Raw NGCD Costs'!$F$3:$F$207,'Raw NGCD Costs'!$D$3:$D$207,'NGCD Cost Summary'!$B49,'Raw NGCD Costs'!$E$3:$E$207,'NGCD Cost Summary'!$C49)</f>
        <v>1078.9966666666667</v>
      </c>
      <c r="E49" s="19">
        <f>AVERAGEIFS('Raw NGCD Costs'!$G$3:$G$207,'Raw NGCD Costs'!$D$3:$D$207,'NGCD Cost Summary'!$B49,'Raw NGCD Costs'!$E$3:$E$207,'NGCD Cost Summary'!$C49)</f>
        <v>7.5</v>
      </c>
      <c r="F49" s="19">
        <f>AVERAGEIFS('Raw NGCD Costs'!$H$3:$H$207,'Raw NGCD Costs'!$D$3:$D$207,'NGCD Cost Summary'!$B49,'Raw NGCD Costs'!$E$3:$E$207,'NGCD Cost Summary'!$C49)</f>
        <v>38.483333333333334</v>
      </c>
      <c r="G49" s="19">
        <f>AVERAGEIFS('Raw NGCD Costs'!$I$3:$I$207,'Raw NGCD Costs'!$D$3:$D$207,'NGCD Cost Summary'!$B49,'Raw NGCD Costs'!$E$3:$E$207,'NGCD Cost Summary'!$C49)</f>
        <v>27</v>
      </c>
      <c r="H49" s="19">
        <f>AVERAGEIFS('Raw NGCD Costs'!$J$3:$J$207,'Raw NGCD Costs'!$D$3:$D$207,'NGCD Cost Summary'!$B49,'Raw NGCD Costs'!$E$3:$E$207,'NGCD Cost Summary'!$C49)</f>
        <v>32.279166666666669</v>
      </c>
      <c r="I49" s="19" t="str">
        <f>INDEX('Raw NGCD Costs'!$K$3:$K$207,MATCH(CONCATENATE('NGCD Cost Summary'!$B49,'NGCD Cost Summary'!$C49),'Raw NGCD Costs'!$A$3:$A$207,0))</f>
        <v>Yes</v>
      </c>
    </row>
    <row r="50" spans="2:9" x14ac:dyDescent="0.3">
      <c r="B50" s="6" t="s">
        <v>92</v>
      </c>
      <c r="C50" s="6" t="s">
        <v>155</v>
      </c>
      <c r="D50" s="18">
        <f>AVERAGEIFS('Raw NGCD Costs'!$F$3:$F$207,'Raw NGCD Costs'!$D$3:$D$207,'NGCD Cost Summary'!$B50,'Raw NGCD Costs'!$E$3:$E$207,'NGCD Cost Summary'!$C50)</f>
        <v>718.99666666666656</v>
      </c>
      <c r="E50" s="19">
        <f>AVERAGEIFS('Raw NGCD Costs'!$G$3:$G$207,'Raw NGCD Costs'!$D$3:$D$207,'NGCD Cost Summary'!$B50,'Raw NGCD Costs'!$E$3:$E$207,'NGCD Cost Summary'!$C50)</f>
        <v>7.2</v>
      </c>
      <c r="F50" s="19">
        <f>AVERAGEIFS('Raw NGCD Costs'!$H$3:$H$207,'Raw NGCD Costs'!$D$3:$D$207,'NGCD Cost Summary'!$B50,'Raw NGCD Costs'!$E$3:$E$207,'NGCD Cost Summary'!$C50)</f>
        <v>44</v>
      </c>
      <c r="G50" s="19">
        <f>AVERAGEIFS('Raw NGCD Costs'!$I$3:$I$207,'Raw NGCD Costs'!$D$3:$D$207,'NGCD Cost Summary'!$B50,'Raw NGCD Costs'!$E$3:$E$207,'NGCD Cost Summary'!$C50)</f>
        <v>27</v>
      </c>
      <c r="H50" s="19">
        <f>AVERAGEIFS('Raw NGCD Costs'!$J$3:$J$207,'Raw NGCD Costs'!$D$3:$D$207,'NGCD Cost Summary'!$B50,'Raw NGCD Costs'!$E$3:$E$207,'NGCD Cost Summary'!$C50)</f>
        <v>29.5</v>
      </c>
      <c r="I50" s="19" t="str">
        <f>INDEX('Raw NGCD Costs'!$K$3:$K$207,MATCH(CONCATENATE('NGCD Cost Summary'!$B50,'NGCD Cost Summary'!$C50),'Raw NGCD Costs'!$A$3:$A$207,0))</f>
        <v>No</v>
      </c>
    </row>
    <row r="51" spans="2:9" x14ac:dyDescent="0.3">
      <c r="B51" s="6" t="s">
        <v>95</v>
      </c>
      <c r="C51" s="6" t="s">
        <v>156</v>
      </c>
      <c r="D51" s="18">
        <f>AVERAGEIFS('Raw NGCD Costs'!$F$3:$F$207,'Raw NGCD Costs'!$D$3:$D$207,'NGCD Cost Summary'!$B51,'Raw NGCD Costs'!$E$3:$E$207,'NGCD Cost Summary'!$C51)</f>
        <v>839.32999999999993</v>
      </c>
      <c r="E51" s="19">
        <f>AVERAGEIFS('Raw NGCD Costs'!$G$3:$G$207,'Raw NGCD Costs'!$D$3:$D$207,'NGCD Cost Summary'!$B51,'Raw NGCD Costs'!$E$3:$E$207,'NGCD Cost Summary'!$C51)</f>
        <v>7.3</v>
      </c>
      <c r="F51" s="19">
        <f>AVERAGEIFS('Raw NGCD Costs'!$H$3:$H$207,'Raw NGCD Costs'!$D$3:$D$207,'NGCD Cost Summary'!$B51,'Raw NGCD Costs'!$E$3:$E$207,'NGCD Cost Summary'!$C51)</f>
        <v>44.183333333333337</v>
      </c>
      <c r="G51" s="19">
        <f>AVERAGEIFS('Raw NGCD Costs'!$I$3:$I$207,'Raw NGCD Costs'!$D$3:$D$207,'NGCD Cost Summary'!$B51,'Raw NGCD Costs'!$E$3:$E$207,'NGCD Cost Summary'!$C51)</f>
        <v>27</v>
      </c>
      <c r="H51" s="19">
        <f>AVERAGEIFS('Raw NGCD Costs'!$J$3:$J$207,'Raw NGCD Costs'!$D$3:$D$207,'NGCD Cost Summary'!$B51,'Raw NGCD Costs'!$E$3:$E$207,'NGCD Cost Summary'!$C51)</f>
        <v>28.926666666666666</v>
      </c>
      <c r="I51" s="19" t="str">
        <f>INDEX('Raw NGCD Costs'!$K$3:$K$207,MATCH(CONCATENATE('NGCD Cost Summary'!$B51,'NGCD Cost Summary'!$C51),'Raw NGCD Costs'!$A$3:$A$207,0))</f>
        <v>Yes</v>
      </c>
    </row>
    <row r="52" spans="2:9" x14ac:dyDescent="0.3">
      <c r="B52" s="6" t="s">
        <v>15</v>
      </c>
      <c r="C52" s="6" t="s">
        <v>157</v>
      </c>
      <c r="D52" s="18">
        <f>AVERAGEIFS('Raw NGCD Costs'!$F$3:$F$207,'Raw NGCD Costs'!$D$3:$D$207,'NGCD Cost Summary'!$B52,'Raw NGCD Costs'!$E$3:$E$207,'NGCD Cost Summary'!$C52)</f>
        <v>1484.99</v>
      </c>
      <c r="E52" s="19">
        <f>AVERAGEIFS('Raw NGCD Costs'!$G$3:$G$207,'Raw NGCD Costs'!$D$3:$D$207,'NGCD Cost Summary'!$B52,'Raw NGCD Costs'!$E$3:$E$207,'NGCD Cost Summary'!$C52)</f>
        <v>7.4</v>
      </c>
      <c r="F52" s="19">
        <f>AVERAGEIFS('Raw NGCD Costs'!$H$3:$H$207,'Raw NGCD Costs'!$D$3:$D$207,'NGCD Cost Summary'!$B52,'Raw NGCD Costs'!$E$3:$E$207,'NGCD Cost Summary'!$C52)</f>
        <v>38.799999999999997</v>
      </c>
      <c r="G52" s="19">
        <f>AVERAGEIFS('Raw NGCD Costs'!$I$3:$I$207,'Raw NGCD Costs'!$D$3:$D$207,'NGCD Cost Summary'!$B52,'Raw NGCD Costs'!$E$3:$E$207,'NGCD Cost Summary'!$C52)</f>
        <v>27</v>
      </c>
      <c r="H52" s="19">
        <f>AVERAGEIFS('Raw NGCD Costs'!$J$3:$J$207,'Raw NGCD Costs'!$D$3:$D$207,'NGCD Cost Summary'!$B52,'Raw NGCD Costs'!$E$3:$E$207,'NGCD Cost Summary'!$C52)</f>
        <v>31</v>
      </c>
      <c r="I52" s="19" t="str">
        <f>INDEX('Raw NGCD Costs'!$K$3:$K$207,MATCH(CONCATENATE('NGCD Cost Summary'!$B52,'NGCD Cost Summary'!$C52),'Raw NGCD Costs'!$A$3:$A$207,0))</f>
        <v>Yes</v>
      </c>
    </row>
    <row r="53" spans="2:9" x14ac:dyDescent="0.3">
      <c r="B53" s="6" t="s">
        <v>95</v>
      </c>
      <c r="C53" s="6" t="s">
        <v>158</v>
      </c>
      <c r="D53" s="18">
        <f>AVERAGEIFS('Raw NGCD Costs'!$F$3:$F$207,'Raw NGCD Costs'!$D$3:$D$207,'NGCD Cost Summary'!$B53,'Raw NGCD Costs'!$E$3:$E$207,'NGCD Cost Summary'!$C53)</f>
        <v>1349.99</v>
      </c>
      <c r="E53" s="19">
        <f>AVERAGEIFS('Raw NGCD Costs'!$G$3:$G$207,'Raw NGCD Costs'!$D$3:$D$207,'NGCD Cost Summary'!$B53,'Raw NGCD Costs'!$E$3:$E$207,'NGCD Cost Summary'!$C53)</f>
        <v>7.4</v>
      </c>
      <c r="F53" s="19">
        <f>AVERAGEIFS('Raw NGCD Costs'!$H$3:$H$207,'Raw NGCD Costs'!$D$3:$D$207,'NGCD Cost Summary'!$B53,'Raw NGCD Costs'!$E$3:$E$207,'NGCD Cost Summary'!$C53)</f>
        <v>38.700000000000003</v>
      </c>
      <c r="G53" s="19">
        <f>AVERAGEIFS('Raw NGCD Costs'!$I$3:$I$207,'Raw NGCD Costs'!$D$3:$D$207,'NGCD Cost Summary'!$B53,'Raw NGCD Costs'!$E$3:$E$207,'NGCD Cost Summary'!$C53)</f>
        <v>27</v>
      </c>
      <c r="H53" s="19">
        <f>AVERAGEIFS('Raw NGCD Costs'!$J$3:$J$207,'Raw NGCD Costs'!$D$3:$D$207,'NGCD Cost Summary'!$B53,'Raw NGCD Costs'!$E$3:$E$207,'NGCD Cost Summary'!$C53)</f>
        <v>31.8</v>
      </c>
      <c r="I53" s="19" t="str">
        <f>INDEX('Raw NGCD Costs'!$K$3:$K$207,MATCH(CONCATENATE('NGCD Cost Summary'!$B53,'NGCD Cost Summary'!$C53),'Raw NGCD Costs'!$A$3:$A$207,0))</f>
        <v>Yes</v>
      </c>
    </row>
    <row r="54" spans="2:9" x14ac:dyDescent="0.3">
      <c r="B54" s="6" t="s">
        <v>92</v>
      </c>
      <c r="C54" s="6" t="s">
        <v>159</v>
      </c>
      <c r="D54" s="18">
        <f>AVERAGEIFS('Raw NGCD Costs'!$F$3:$F$207,'Raw NGCD Costs'!$D$3:$D$207,'NGCD Cost Summary'!$B54,'Raw NGCD Costs'!$E$3:$E$207,'NGCD Cost Summary'!$C54)</f>
        <v>664.495</v>
      </c>
      <c r="E54" s="19">
        <f>AVERAGEIFS('Raw NGCD Costs'!$G$3:$G$207,'Raw NGCD Costs'!$D$3:$D$207,'NGCD Cost Summary'!$B54,'Raw NGCD Costs'!$E$3:$E$207,'NGCD Cost Summary'!$C54)</f>
        <v>6.2</v>
      </c>
      <c r="F54" s="19">
        <f>AVERAGEIFS('Raw NGCD Costs'!$H$3:$H$207,'Raw NGCD Costs'!$D$3:$D$207,'NGCD Cost Summary'!$B54,'Raw NGCD Costs'!$E$3:$E$207,'NGCD Cost Summary'!$C54)</f>
        <v>44</v>
      </c>
      <c r="G54" s="19">
        <f>AVERAGEIFS('Raw NGCD Costs'!$I$3:$I$207,'Raw NGCD Costs'!$D$3:$D$207,'NGCD Cost Summary'!$B54,'Raw NGCD Costs'!$E$3:$E$207,'NGCD Cost Summary'!$C54)</f>
        <v>27</v>
      </c>
      <c r="H54" s="19">
        <f>AVERAGEIFS('Raw NGCD Costs'!$J$3:$J$207,'Raw NGCD Costs'!$D$3:$D$207,'NGCD Cost Summary'!$B54,'Raw NGCD Costs'!$E$3:$E$207,'NGCD Cost Summary'!$C54)</f>
        <v>26.375</v>
      </c>
      <c r="I54" s="19" t="str">
        <f>INDEX('Raw NGCD Costs'!$K$3:$K$207,MATCH(CONCATENATE('NGCD Cost Summary'!$B54,'NGCD Cost Summary'!$C54),'Raw NGCD Costs'!$A$3:$A$207,0))</f>
        <v>No</v>
      </c>
    </row>
    <row r="55" spans="2:9" x14ac:dyDescent="0.3">
      <c r="B55" s="6" t="s">
        <v>14</v>
      </c>
      <c r="C55" s="6" t="s">
        <v>160</v>
      </c>
      <c r="D55" s="18">
        <f>AVERAGEIFS('Raw NGCD Costs'!$F$3:$F$207,'Raw NGCD Costs'!$D$3:$D$207,'NGCD Cost Summary'!$B55,'Raw NGCD Costs'!$E$3:$E$207,'NGCD Cost Summary'!$C55)</f>
        <v>829.99</v>
      </c>
      <c r="E55" s="19">
        <f>AVERAGEIFS('Raw NGCD Costs'!$G$3:$G$207,'Raw NGCD Costs'!$D$3:$D$207,'NGCD Cost Summary'!$B55,'Raw NGCD Costs'!$E$3:$E$207,'NGCD Cost Summary'!$C55)</f>
        <v>7.5</v>
      </c>
      <c r="F55" s="19">
        <f>AVERAGEIFS('Raw NGCD Costs'!$H$3:$H$207,'Raw NGCD Costs'!$D$3:$D$207,'NGCD Cost Summary'!$B55,'Raw NGCD Costs'!$E$3:$E$207,'NGCD Cost Summary'!$C55)</f>
        <v>38.799999999999997</v>
      </c>
      <c r="G55" s="19">
        <f>AVERAGEIFS('Raw NGCD Costs'!$I$3:$I$207,'Raw NGCD Costs'!$D$3:$D$207,'NGCD Cost Summary'!$B55,'Raw NGCD Costs'!$E$3:$E$207,'NGCD Cost Summary'!$C55)</f>
        <v>27</v>
      </c>
      <c r="H55" s="19">
        <f>AVERAGEIFS('Raw NGCD Costs'!$J$3:$J$207,'Raw NGCD Costs'!$D$3:$D$207,'NGCD Cost Summary'!$B55,'Raw NGCD Costs'!$E$3:$E$207,'NGCD Cost Summary'!$C55)</f>
        <v>31.5</v>
      </c>
      <c r="I55" s="19" t="str">
        <f>INDEX('Raw NGCD Costs'!$K$3:$K$207,MATCH(CONCATENATE('NGCD Cost Summary'!$B55,'NGCD Cost Summary'!$C55),'Raw NGCD Costs'!$A$3:$A$207,0))</f>
        <v>Yes</v>
      </c>
    </row>
    <row r="56" spans="2:9" x14ac:dyDescent="0.3">
      <c r="B56" s="6" t="s">
        <v>97</v>
      </c>
      <c r="C56" s="6" t="s">
        <v>161</v>
      </c>
      <c r="D56" s="18">
        <f>AVERAGEIFS('Raw NGCD Costs'!$F$3:$F$207,'Raw NGCD Costs'!$D$3:$D$207,'NGCD Cost Summary'!$B56,'Raw NGCD Costs'!$E$3:$E$207,'NGCD Cost Summary'!$C56)</f>
        <v>549.99</v>
      </c>
      <c r="E56" s="19">
        <f>AVERAGEIFS('Raw NGCD Costs'!$G$3:$G$207,'Raw NGCD Costs'!$D$3:$D$207,'NGCD Cost Summary'!$B56,'Raw NGCD Costs'!$E$3:$E$207,'NGCD Cost Summary'!$C56)</f>
        <v>6.7</v>
      </c>
      <c r="F56" s="19">
        <f>AVERAGEIFS('Raw NGCD Costs'!$H$3:$H$207,'Raw NGCD Costs'!$D$3:$D$207,'NGCD Cost Summary'!$B56,'Raw NGCD Costs'!$E$3:$E$207,'NGCD Cost Summary'!$C56)</f>
        <v>42.9</v>
      </c>
      <c r="G56" s="19">
        <f>AVERAGEIFS('Raw NGCD Costs'!$I$3:$I$207,'Raw NGCD Costs'!$D$3:$D$207,'NGCD Cost Summary'!$B56,'Raw NGCD Costs'!$E$3:$E$207,'NGCD Cost Summary'!$C56)</f>
        <v>27</v>
      </c>
      <c r="H56" s="19">
        <f>AVERAGEIFS('Raw NGCD Costs'!$J$3:$J$207,'Raw NGCD Costs'!$D$3:$D$207,'NGCD Cost Summary'!$B56,'Raw NGCD Costs'!$E$3:$E$207,'NGCD Cost Summary'!$C56)</f>
        <v>30.1</v>
      </c>
      <c r="I56" s="19" t="str">
        <f>INDEX('Raw NGCD Costs'!$K$3:$K$207,MATCH(CONCATENATE('NGCD Cost Summary'!$B56,'NGCD Cost Summary'!$C56),'Raw NGCD Costs'!$A$3:$A$207,0))</f>
        <v>No</v>
      </c>
    </row>
    <row r="57" spans="2:9" x14ac:dyDescent="0.3">
      <c r="B57" s="6" t="s">
        <v>15</v>
      </c>
      <c r="C57" s="6" t="s">
        <v>163</v>
      </c>
      <c r="D57" s="18">
        <f>AVERAGEIFS('Raw NGCD Costs'!$F$3:$F$207,'Raw NGCD Costs'!$D$3:$D$207,'NGCD Cost Summary'!$B57,'Raw NGCD Costs'!$E$3:$E$207,'NGCD Cost Summary'!$C57)</f>
        <v>728.74749999999995</v>
      </c>
      <c r="E57" s="19">
        <f>AVERAGEIFS('Raw NGCD Costs'!$G$3:$G$207,'Raw NGCD Costs'!$D$3:$D$207,'NGCD Cost Summary'!$B57,'Raw NGCD Costs'!$E$3:$E$207,'NGCD Cost Summary'!$C57)</f>
        <v>5.9</v>
      </c>
      <c r="F57" s="19">
        <f>AVERAGEIFS('Raw NGCD Costs'!$H$3:$H$207,'Raw NGCD Costs'!$D$3:$D$207,'NGCD Cost Summary'!$B57,'Raw NGCD Costs'!$E$3:$E$207,'NGCD Cost Summary'!$C57)</f>
        <v>41.25</v>
      </c>
      <c r="G57" s="19">
        <f>AVERAGEIFS('Raw NGCD Costs'!$I$3:$I$207,'Raw NGCD Costs'!$D$3:$D$207,'NGCD Cost Summary'!$B57,'Raw NGCD Costs'!$E$3:$E$207,'NGCD Cost Summary'!$C57)</f>
        <v>29</v>
      </c>
      <c r="H57" s="19">
        <f>AVERAGEIFS('Raw NGCD Costs'!$J$3:$J$207,'Raw NGCD Costs'!$D$3:$D$207,'NGCD Cost Summary'!$B57,'Raw NGCD Costs'!$E$3:$E$207,'NGCD Cost Summary'!$C57)</f>
        <v>26.25</v>
      </c>
      <c r="I57" s="19" t="str">
        <f>INDEX('Raw NGCD Costs'!$K$3:$K$207,MATCH(CONCATENATE('NGCD Cost Summary'!$B57,'NGCD Cost Summary'!$C57),'Raw NGCD Costs'!$A$3:$A$207,0))</f>
        <v>No</v>
      </c>
    </row>
    <row r="58" spans="2:9" x14ac:dyDescent="0.3">
      <c r="B58" s="6" t="s">
        <v>92</v>
      </c>
      <c r="C58" s="6" t="s">
        <v>164</v>
      </c>
      <c r="D58" s="18">
        <f>AVERAGEIFS('Raw NGCD Costs'!$F$3:$F$207,'Raw NGCD Costs'!$D$3:$D$207,'NGCD Cost Summary'!$B58,'Raw NGCD Costs'!$E$3:$E$207,'NGCD Cost Summary'!$C58)</f>
        <v>988.99666666666656</v>
      </c>
      <c r="E58" s="19">
        <f>AVERAGEIFS('Raw NGCD Costs'!$G$3:$G$207,'Raw NGCD Costs'!$D$3:$D$207,'NGCD Cost Summary'!$B58,'Raw NGCD Costs'!$E$3:$E$207,'NGCD Cost Summary'!$C58)</f>
        <v>7.5</v>
      </c>
      <c r="F58" s="19">
        <f>AVERAGEIFS('Raw NGCD Costs'!$H$3:$H$207,'Raw NGCD Costs'!$D$3:$D$207,'NGCD Cost Summary'!$B58,'Raw NGCD Costs'!$E$3:$E$207,'NGCD Cost Summary'!$C58)</f>
        <v>39.258333333333333</v>
      </c>
      <c r="G58" s="19">
        <f>AVERAGEIFS('Raw NGCD Costs'!$I$3:$I$207,'Raw NGCD Costs'!$D$3:$D$207,'NGCD Cost Summary'!$B58,'Raw NGCD Costs'!$E$3:$E$207,'NGCD Cost Summary'!$C58)</f>
        <v>27</v>
      </c>
      <c r="H58" s="19">
        <f>AVERAGEIFS('Raw NGCD Costs'!$J$3:$J$207,'Raw NGCD Costs'!$D$3:$D$207,'NGCD Cost Summary'!$B58,'Raw NGCD Costs'!$E$3:$E$207,'NGCD Cost Summary'!$C58)</f>
        <v>33</v>
      </c>
      <c r="I58" s="19" t="str">
        <f>INDEX('Raw NGCD Costs'!$K$3:$K$207,MATCH(CONCATENATE('NGCD Cost Summary'!$B58,'NGCD Cost Summary'!$C58),'Raw NGCD Costs'!$A$3:$A$207,0))</f>
        <v>Yes</v>
      </c>
    </row>
    <row r="59" spans="2:9" x14ac:dyDescent="0.3">
      <c r="B59" s="6" t="s">
        <v>95</v>
      </c>
      <c r="C59" s="6" t="s">
        <v>166</v>
      </c>
      <c r="D59" s="18">
        <f>AVERAGEIFS('Raw NGCD Costs'!$F$3:$F$207,'Raw NGCD Costs'!$D$3:$D$207,'NGCD Cost Summary'!$B59,'Raw NGCD Costs'!$E$3:$E$207,'NGCD Cost Summary'!$C59)</f>
        <v>699.99</v>
      </c>
      <c r="E59" s="19">
        <f>AVERAGEIFS('Raw NGCD Costs'!$G$3:$G$207,'Raw NGCD Costs'!$D$3:$D$207,'NGCD Cost Summary'!$B59,'Raw NGCD Costs'!$E$3:$E$207,'NGCD Cost Summary'!$C59)</f>
        <v>7.3</v>
      </c>
      <c r="F59" s="19">
        <f>AVERAGEIFS('Raw NGCD Costs'!$H$3:$H$207,'Raw NGCD Costs'!$D$3:$D$207,'NGCD Cost Summary'!$B59,'Raw NGCD Costs'!$E$3:$E$207,'NGCD Cost Summary'!$C59)</f>
        <v>45.5</v>
      </c>
      <c r="G59" s="19">
        <f>AVERAGEIFS('Raw NGCD Costs'!$I$3:$I$207,'Raw NGCD Costs'!$D$3:$D$207,'NGCD Cost Summary'!$B59,'Raw NGCD Costs'!$E$3:$E$207,'NGCD Cost Summary'!$C59)</f>
        <v>27</v>
      </c>
      <c r="H59" s="19">
        <f>AVERAGEIFS('Raw NGCD Costs'!$J$3:$J$207,'Raw NGCD Costs'!$D$3:$D$207,'NGCD Cost Summary'!$B59,'Raw NGCD Costs'!$E$3:$E$207,'NGCD Cost Summary'!$C59)</f>
        <v>29</v>
      </c>
      <c r="I59" s="19" t="str">
        <f>INDEX('Raw NGCD Costs'!$K$3:$K$207,MATCH(CONCATENATE('NGCD Cost Summary'!$B59,'NGCD Cost Summary'!$C59),'Raw NGCD Costs'!$A$3:$A$207,0))</f>
        <v>Yes</v>
      </c>
    </row>
    <row r="60" spans="2:9" x14ac:dyDescent="0.3">
      <c r="B60" s="6" t="s">
        <v>14</v>
      </c>
      <c r="C60" s="6" t="s">
        <v>167</v>
      </c>
      <c r="D60" s="18">
        <f>AVERAGEIFS('Raw NGCD Costs'!$F$3:$F$207,'Raw NGCD Costs'!$D$3:$D$207,'NGCD Cost Summary'!$B60,'Raw NGCD Costs'!$E$3:$E$207,'NGCD Cost Summary'!$C60)</f>
        <v>799.99</v>
      </c>
      <c r="E60" s="19">
        <f>AVERAGEIFS('Raw NGCD Costs'!$G$3:$G$207,'Raw NGCD Costs'!$D$3:$D$207,'NGCD Cost Summary'!$B60,'Raw NGCD Costs'!$E$3:$E$207,'NGCD Cost Summary'!$C60)</f>
        <v>7.5</v>
      </c>
      <c r="F60" s="19">
        <f>AVERAGEIFS('Raw NGCD Costs'!$H$3:$H$207,'Raw NGCD Costs'!$D$3:$D$207,'NGCD Cost Summary'!$B60,'Raw NGCD Costs'!$E$3:$E$207,'NGCD Cost Summary'!$C60)</f>
        <v>38.799999999999997</v>
      </c>
      <c r="G60" s="19">
        <f>AVERAGEIFS('Raw NGCD Costs'!$I$3:$I$207,'Raw NGCD Costs'!$D$3:$D$207,'NGCD Cost Summary'!$B60,'Raw NGCD Costs'!$E$3:$E$207,'NGCD Cost Summary'!$C60)</f>
        <v>27</v>
      </c>
      <c r="H60" s="19">
        <f>AVERAGEIFS('Raw NGCD Costs'!$J$3:$J$207,'Raw NGCD Costs'!$D$3:$D$207,'NGCD Cost Summary'!$B60,'Raw NGCD Costs'!$E$3:$E$207,'NGCD Cost Summary'!$C60)</f>
        <v>31.5</v>
      </c>
      <c r="I60" s="19" t="str">
        <f>INDEX('Raw NGCD Costs'!$K$3:$K$207,MATCH(CONCATENATE('NGCD Cost Summary'!$B60,'NGCD Cost Summary'!$C60),'Raw NGCD Costs'!$A$3:$A$207,0))</f>
        <v>No</v>
      </c>
    </row>
    <row r="61" spans="2:9" x14ac:dyDescent="0.3">
      <c r="B61" s="6" t="s">
        <v>15</v>
      </c>
      <c r="C61" s="6" t="s">
        <v>168</v>
      </c>
      <c r="D61" s="18">
        <f>AVERAGEIFS('Raw NGCD Costs'!$F$3:$F$207,'Raw NGCD Costs'!$D$3:$D$207,'NGCD Cost Summary'!$B61,'Raw NGCD Costs'!$E$3:$E$207,'NGCD Cost Summary'!$C61)</f>
        <v>1168.9949999999999</v>
      </c>
      <c r="E61" s="19">
        <f>AVERAGEIFS('Raw NGCD Costs'!$G$3:$G$207,'Raw NGCD Costs'!$D$3:$D$207,'NGCD Cost Summary'!$B61,'Raw NGCD Costs'!$E$3:$E$207,'NGCD Cost Summary'!$C61)</f>
        <v>8.8000000000000007</v>
      </c>
      <c r="F61" s="19">
        <f>AVERAGEIFS('Raw NGCD Costs'!$H$3:$H$207,'Raw NGCD Costs'!$D$3:$D$207,'NGCD Cost Summary'!$B61,'Raw NGCD Costs'!$E$3:$E$207,'NGCD Cost Summary'!$C61)</f>
        <v>40.875</v>
      </c>
      <c r="G61" s="19">
        <f>AVERAGEIFS('Raw NGCD Costs'!$I$3:$I$207,'Raw NGCD Costs'!$D$3:$D$207,'NGCD Cost Summary'!$B61,'Raw NGCD Costs'!$E$3:$E$207,'NGCD Cost Summary'!$C61)</f>
        <v>29</v>
      </c>
      <c r="H61" s="19">
        <f>AVERAGEIFS('Raw NGCD Costs'!$J$3:$J$207,'Raw NGCD Costs'!$D$3:$D$207,'NGCD Cost Summary'!$B61,'Raw NGCD Costs'!$E$3:$E$207,'NGCD Cost Summary'!$C61)</f>
        <v>32.25</v>
      </c>
      <c r="I61" s="19" t="str">
        <f>INDEX('Raw NGCD Costs'!$K$3:$K$207,MATCH(CONCATENATE('NGCD Cost Summary'!$B61,'NGCD Cost Summary'!$C61),'Raw NGCD Costs'!$A$3:$A$207,0))</f>
        <v>No</v>
      </c>
    </row>
    <row r="62" spans="2:9" x14ac:dyDescent="0.3">
      <c r="B62" s="6" t="s">
        <v>92</v>
      </c>
      <c r="C62" s="6" t="s">
        <v>169</v>
      </c>
      <c r="D62" s="18">
        <f>AVERAGEIFS('Raw NGCD Costs'!$F$3:$F$207,'Raw NGCD Costs'!$D$3:$D$207,'NGCD Cost Summary'!$B62,'Raw NGCD Costs'!$E$3:$E$207,'NGCD Cost Summary'!$C62)</f>
        <v>944.99</v>
      </c>
      <c r="E62" s="19">
        <f>AVERAGEIFS('Raw NGCD Costs'!$G$3:$G$207,'Raw NGCD Costs'!$D$3:$D$207,'NGCD Cost Summary'!$B62,'Raw NGCD Costs'!$E$3:$E$207,'NGCD Cost Summary'!$C62)</f>
        <v>7.4</v>
      </c>
      <c r="F62" s="19">
        <f>AVERAGEIFS('Raw NGCD Costs'!$H$3:$H$207,'Raw NGCD Costs'!$D$3:$D$207,'NGCD Cost Summary'!$B62,'Raw NGCD Costs'!$E$3:$E$207,'NGCD Cost Summary'!$C62)</f>
        <v>48</v>
      </c>
      <c r="G62" s="19">
        <f>AVERAGEIFS('Raw NGCD Costs'!$I$3:$I$207,'Raw NGCD Costs'!$D$3:$D$207,'NGCD Cost Summary'!$B62,'Raw NGCD Costs'!$E$3:$E$207,'NGCD Cost Summary'!$C62)</f>
        <v>27</v>
      </c>
      <c r="H62" s="19">
        <f>AVERAGEIFS('Raw NGCD Costs'!$J$3:$J$207,'Raw NGCD Costs'!$D$3:$D$207,'NGCD Cost Summary'!$B62,'Raw NGCD Costs'!$E$3:$E$207,'NGCD Cost Summary'!$C62)</f>
        <v>30.5</v>
      </c>
      <c r="I62" s="19" t="str">
        <f>INDEX('Raw NGCD Costs'!$K$3:$K$207,MATCH(CONCATENATE('NGCD Cost Summary'!$B62,'NGCD Cost Summary'!$C62),'Raw NGCD Costs'!$A$3:$A$207,0))</f>
        <v>Yes</v>
      </c>
    </row>
    <row r="63" spans="2:9" x14ac:dyDescent="0.3">
      <c r="B63" s="6" t="s">
        <v>95</v>
      </c>
      <c r="C63" s="6" t="s">
        <v>170</v>
      </c>
      <c r="D63" s="18">
        <f>AVERAGEIFS('Raw NGCD Costs'!$F$3:$F$207,'Raw NGCD Costs'!$D$3:$D$207,'NGCD Cost Summary'!$B63,'Raw NGCD Costs'!$E$3:$E$207,'NGCD Cost Summary'!$C63)</f>
        <v>798.995</v>
      </c>
      <c r="E63" s="19">
        <f>AVERAGEIFS('Raw NGCD Costs'!$G$3:$G$207,'Raw NGCD Costs'!$D$3:$D$207,'NGCD Cost Summary'!$B63,'Raw NGCD Costs'!$E$3:$E$207,'NGCD Cost Summary'!$C63)</f>
        <v>7.15</v>
      </c>
      <c r="F63" s="19">
        <f>AVERAGEIFS('Raw NGCD Costs'!$H$3:$H$207,'Raw NGCD Costs'!$D$3:$D$207,'NGCD Cost Summary'!$B63,'Raw NGCD Costs'!$E$3:$E$207,'NGCD Cost Summary'!$C63)</f>
        <v>44.15</v>
      </c>
      <c r="G63" s="19">
        <f>AVERAGEIFS('Raw NGCD Costs'!$I$3:$I$207,'Raw NGCD Costs'!$D$3:$D$207,'NGCD Cost Summary'!$B63,'Raw NGCD Costs'!$E$3:$E$207,'NGCD Cost Summary'!$C63)</f>
        <v>27</v>
      </c>
      <c r="H63" s="19">
        <f>AVERAGEIFS('Raw NGCD Costs'!$J$3:$J$207,'Raw NGCD Costs'!$D$3:$D$207,'NGCD Cost Summary'!$B63,'Raw NGCD Costs'!$E$3:$E$207,'NGCD Cost Summary'!$C63)</f>
        <v>28.92</v>
      </c>
      <c r="I63" s="19" t="str">
        <f>INDEX('Raw NGCD Costs'!$K$3:$K$207,MATCH(CONCATENATE('NGCD Cost Summary'!$B63,'NGCD Cost Summary'!$C63),'Raw NGCD Costs'!$A$3:$A$207,0))</f>
        <v>Yes</v>
      </c>
    </row>
    <row r="64" spans="2:9" x14ac:dyDescent="0.3">
      <c r="B64" s="6" t="s">
        <v>14</v>
      </c>
      <c r="C64" s="6" t="s">
        <v>171</v>
      </c>
      <c r="D64" s="18">
        <f>AVERAGEIFS('Raw NGCD Costs'!$F$3:$F$207,'Raw NGCD Costs'!$D$3:$D$207,'NGCD Cost Summary'!$B64,'Raw NGCD Costs'!$E$3:$E$207,'NGCD Cost Summary'!$C64)</f>
        <v>1044.33</v>
      </c>
      <c r="E64" s="19">
        <f>AVERAGEIFS('Raw NGCD Costs'!$G$3:$G$207,'Raw NGCD Costs'!$D$3:$D$207,'NGCD Cost Summary'!$B64,'Raw NGCD Costs'!$E$3:$E$207,'NGCD Cost Summary'!$C64)</f>
        <v>7.4000000000000012</v>
      </c>
      <c r="F64" s="19">
        <f>AVERAGEIFS('Raw NGCD Costs'!$H$3:$H$207,'Raw NGCD Costs'!$D$3:$D$207,'NGCD Cost Summary'!$B64,'Raw NGCD Costs'!$E$3:$E$207,'NGCD Cost Summary'!$C64)</f>
        <v>44.375</v>
      </c>
      <c r="G64" s="19">
        <f>AVERAGEIFS('Raw NGCD Costs'!$I$3:$I$207,'Raw NGCD Costs'!$D$3:$D$207,'NGCD Cost Summary'!$B64,'Raw NGCD Costs'!$E$3:$E$207,'NGCD Cost Summary'!$C64)</f>
        <v>27</v>
      </c>
      <c r="H64" s="19">
        <f>AVERAGEIFS('Raw NGCD Costs'!$J$3:$J$207,'Raw NGCD Costs'!$D$3:$D$207,'NGCD Cost Summary'!$B64,'Raw NGCD Costs'!$E$3:$E$207,'NGCD Cost Summary'!$C64)</f>
        <v>30.25</v>
      </c>
      <c r="I64" s="19" t="str">
        <f>INDEX('Raw NGCD Costs'!$K$3:$K$207,MATCH(CONCATENATE('NGCD Cost Summary'!$B64,'NGCD Cost Summary'!$C64),'Raw NGCD Costs'!$A$3:$A$207,0))</f>
        <v>Yes</v>
      </c>
    </row>
    <row r="65" spans="2:9" x14ac:dyDescent="0.3">
      <c r="B65" s="6" t="s">
        <v>92</v>
      </c>
      <c r="C65" s="6" t="s">
        <v>172</v>
      </c>
      <c r="D65" s="18">
        <f>AVERAGEIFS('Raw NGCD Costs'!$F$3:$F$207,'Raw NGCD Costs'!$D$3:$D$207,'NGCD Cost Summary'!$B65,'Raw NGCD Costs'!$E$3:$E$207,'NGCD Cost Summary'!$C65)</f>
        <v>791.495</v>
      </c>
      <c r="E65" s="19">
        <f>AVERAGEIFS('Raw NGCD Costs'!$G$3:$G$207,'Raw NGCD Costs'!$D$3:$D$207,'NGCD Cost Summary'!$B65,'Raw NGCD Costs'!$E$3:$E$207,'NGCD Cost Summary'!$C65)</f>
        <v>7.4</v>
      </c>
      <c r="F65" s="19">
        <f>AVERAGEIFS('Raw NGCD Costs'!$H$3:$H$207,'Raw NGCD Costs'!$D$3:$D$207,'NGCD Cost Summary'!$B65,'Raw NGCD Costs'!$E$3:$E$207,'NGCD Cost Summary'!$C65)</f>
        <v>46</v>
      </c>
      <c r="G65" s="19">
        <f>AVERAGEIFS('Raw NGCD Costs'!$I$3:$I$207,'Raw NGCD Costs'!$D$3:$D$207,'NGCD Cost Summary'!$B65,'Raw NGCD Costs'!$E$3:$E$207,'NGCD Cost Summary'!$C65)</f>
        <v>27</v>
      </c>
      <c r="H65" s="19">
        <f>AVERAGEIFS('Raw NGCD Costs'!$J$3:$J$207,'Raw NGCD Costs'!$D$3:$D$207,'NGCD Cost Summary'!$B65,'Raw NGCD Costs'!$E$3:$E$207,'NGCD Cost Summary'!$C65)</f>
        <v>30.5</v>
      </c>
      <c r="I65" s="19" t="str">
        <f>INDEX('Raw NGCD Costs'!$K$3:$K$207,MATCH(CONCATENATE('NGCD Cost Summary'!$B65,'NGCD Cost Summary'!$C65),'Raw NGCD Costs'!$A$3:$A$207,0))</f>
        <v>Yes</v>
      </c>
    </row>
    <row r="66" spans="2:9" x14ac:dyDescent="0.3">
      <c r="B66" s="6" t="s">
        <v>92</v>
      </c>
      <c r="C66" s="6" t="s">
        <v>173</v>
      </c>
      <c r="D66" s="18">
        <f>AVERAGEIFS('Raw NGCD Costs'!$F$3:$F$207,'Raw NGCD Costs'!$D$3:$D$207,'NGCD Cost Summary'!$B66,'Raw NGCD Costs'!$E$3:$E$207,'NGCD Cost Summary'!$C66)</f>
        <v>861.995</v>
      </c>
      <c r="E66" s="19">
        <f>AVERAGEIFS('Raw NGCD Costs'!$G$3:$G$207,'Raw NGCD Costs'!$D$3:$D$207,'NGCD Cost Summary'!$B66,'Raw NGCD Costs'!$E$3:$E$207,'NGCD Cost Summary'!$C66)</f>
        <v>7.4</v>
      </c>
      <c r="F66" s="19">
        <f>AVERAGEIFS('Raw NGCD Costs'!$H$3:$H$207,'Raw NGCD Costs'!$D$3:$D$207,'NGCD Cost Summary'!$B66,'Raw NGCD Costs'!$E$3:$E$207,'NGCD Cost Summary'!$C66)</f>
        <v>46</v>
      </c>
      <c r="G66" s="19">
        <f>AVERAGEIFS('Raw NGCD Costs'!$I$3:$I$207,'Raw NGCD Costs'!$D$3:$D$207,'NGCD Cost Summary'!$B66,'Raw NGCD Costs'!$E$3:$E$207,'NGCD Cost Summary'!$C66)</f>
        <v>27</v>
      </c>
      <c r="H66" s="19">
        <f>AVERAGEIFS('Raw NGCD Costs'!$J$3:$J$207,'Raw NGCD Costs'!$D$3:$D$207,'NGCD Cost Summary'!$B66,'Raw NGCD Costs'!$E$3:$E$207,'NGCD Cost Summary'!$C66)</f>
        <v>30.5</v>
      </c>
      <c r="I66" s="19" t="str">
        <f>INDEX('Raw NGCD Costs'!$K$3:$K$207,MATCH(CONCATENATE('NGCD Cost Summary'!$B66,'NGCD Cost Summary'!$C66),'Raw NGCD Costs'!$A$3:$A$207,0))</f>
        <v>Yes</v>
      </c>
    </row>
    <row r="67" spans="2:9" x14ac:dyDescent="0.3">
      <c r="B67" s="6" t="s">
        <v>14</v>
      </c>
      <c r="C67" s="6" t="s">
        <v>174</v>
      </c>
      <c r="D67" s="18">
        <f>AVERAGEIFS('Raw NGCD Costs'!$F$3:$F$207,'Raw NGCD Costs'!$D$3:$D$207,'NGCD Cost Summary'!$B67,'Raw NGCD Costs'!$E$3:$E$207,'NGCD Cost Summary'!$C67)</f>
        <v>829.99</v>
      </c>
      <c r="E67" s="19">
        <f>AVERAGEIFS('Raw NGCD Costs'!$G$3:$G$207,'Raw NGCD Costs'!$D$3:$D$207,'NGCD Cost Summary'!$B67,'Raw NGCD Costs'!$E$3:$E$207,'NGCD Cost Summary'!$C67)</f>
        <v>7.5</v>
      </c>
      <c r="F67" s="19">
        <f>AVERAGEIFS('Raw NGCD Costs'!$H$3:$H$207,'Raw NGCD Costs'!$D$3:$D$207,'NGCD Cost Summary'!$B67,'Raw NGCD Costs'!$E$3:$E$207,'NGCD Cost Summary'!$C67)</f>
        <v>38.799999999999997</v>
      </c>
      <c r="G67" s="19">
        <f>AVERAGEIFS('Raw NGCD Costs'!$I$3:$I$207,'Raw NGCD Costs'!$D$3:$D$207,'NGCD Cost Summary'!$B67,'Raw NGCD Costs'!$E$3:$E$207,'NGCD Cost Summary'!$C67)</f>
        <v>27</v>
      </c>
      <c r="H67" s="19">
        <f>AVERAGEIFS('Raw NGCD Costs'!$J$3:$J$207,'Raw NGCD Costs'!$D$3:$D$207,'NGCD Cost Summary'!$B67,'Raw NGCD Costs'!$E$3:$E$207,'NGCD Cost Summary'!$C67)</f>
        <v>31.5</v>
      </c>
      <c r="I67" s="19" t="str">
        <f>INDEX('Raw NGCD Costs'!$K$3:$K$207,MATCH(CONCATENATE('NGCD Cost Summary'!$B67,'NGCD Cost Summary'!$C67),'Raw NGCD Costs'!$A$3:$A$207,0))</f>
        <v>No</v>
      </c>
    </row>
    <row r="68" spans="2:9" x14ac:dyDescent="0.3">
      <c r="B68" s="6" t="s">
        <v>96</v>
      </c>
      <c r="C68" s="6" t="s">
        <v>175</v>
      </c>
      <c r="D68" s="18">
        <f>AVERAGEIFS('Raw NGCD Costs'!$F$3:$F$207,'Raw NGCD Costs'!$D$3:$D$207,'NGCD Cost Summary'!$B68,'Raw NGCD Costs'!$E$3:$E$207,'NGCD Cost Summary'!$C68)</f>
        <v>1399.33</v>
      </c>
      <c r="E68" s="19">
        <f>AVERAGEIFS('Raw NGCD Costs'!$G$3:$G$207,'Raw NGCD Costs'!$D$3:$D$207,'NGCD Cost Summary'!$B68,'Raw NGCD Costs'!$E$3:$E$207,'NGCD Cost Summary'!$C68)</f>
        <v>9.1999999999999993</v>
      </c>
      <c r="F68" s="19">
        <f>AVERAGEIFS('Raw NGCD Costs'!$H$3:$H$207,'Raw NGCD Costs'!$D$3:$D$207,'NGCD Cost Summary'!$B68,'Raw NGCD Costs'!$E$3:$E$207,'NGCD Cost Summary'!$C68)</f>
        <v>43.612666666666676</v>
      </c>
      <c r="G68" s="19">
        <f>AVERAGEIFS('Raw NGCD Costs'!$I$3:$I$207,'Raw NGCD Costs'!$D$3:$D$207,'NGCD Cost Summary'!$B68,'Raw NGCD Costs'!$E$3:$E$207,'NGCD Cost Summary'!$C68)</f>
        <v>29</v>
      </c>
      <c r="H68" s="19">
        <f>AVERAGEIFS('Raw NGCD Costs'!$J$3:$J$207,'Raw NGCD Costs'!$D$3:$D$207,'NGCD Cost Summary'!$B68,'Raw NGCD Costs'!$E$3:$E$207,'NGCD Cost Summary'!$C68)</f>
        <v>33.5</v>
      </c>
      <c r="I68" s="19" t="str">
        <f>INDEX('Raw NGCD Costs'!$K$3:$K$207,MATCH(CONCATENATE('NGCD Cost Summary'!$B68,'NGCD Cost Summary'!$C68),'Raw NGCD Costs'!$A$3:$A$207,0))</f>
        <v>Yes</v>
      </c>
    </row>
    <row r="69" spans="2:9" x14ac:dyDescent="0.3">
      <c r="B69" s="6" t="s">
        <v>95</v>
      </c>
      <c r="C69" s="6" t="s">
        <v>177</v>
      </c>
      <c r="D69" s="18">
        <f>AVERAGEIFS('Raw NGCD Costs'!$F$3:$F$207,'Raw NGCD Costs'!$D$3:$D$207,'NGCD Cost Summary'!$B69,'Raw NGCD Costs'!$E$3:$E$207,'NGCD Cost Summary'!$C69)</f>
        <v>1187.6633333333332</v>
      </c>
      <c r="E69" s="19">
        <f>AVERAGEIFS('Raw NGCD Costs'!$G$3:$G$207,'Raw NGCD Costs'!$D$3:$D$207,'NGCD Cost Summary'!$B69,'Raw NGCD Costs'!$E$3:$E$207,'NGCD Cost Summary'!$C69)</f>
        <v>7.3</v>
      </c>
      <c r="F69" s="19">
        <f>AVERAGEIFS('Raw NGCD Costs'!$H$3:$H$207,'Raw NGCD Costs'!$D$3:$D$207,'NGCD Cost Summary'!$B69,'Raw NGCD Costs'!$E$3:$E$207,'NGCD Cost Summary'!$C69)</f>
        <v>45.313333333333333</v>
      </c>
      <c r="G69" s="19">
        <f>AVERAGEIFS('Raw NGCD Costs'!$I$3:$I$207,'Raw NGCD Costs'!$D$3:$D$207,'NGCD Cost Summary'!$B69,'Raw NGCD Costs'!$E$3:$E$207,'NGCD Cost Summary'!$C69)</f>
        <v>27</v>
      </c>
      <c r="H69" s="19">
        <f>AVERAGEIFS('Raw NGCD Costs'!$J$3:$J$207,'Raw NGCD Costs'!$D$3:$D$207,'NGCD Cost Summary'!$B69,'Raw NGCD Costs'!$E$3:$E$207,'NGCD Cost Summary'!$C69)</f>
        <v>28.646666666666665</v>
      </c>
      <c r="I69" s="19" t="str">
        <f>INDEX('Raw NGCD Costs'!$K$3:$K$207,MATCH(CONCATENATE('NGCD Cost Summary'!$B69,'NGCD Cost Summary'!$C69),'Raw NGCD Costs'!$A$3:$A$207,0))</f>
        <v>Yes</v>
      </c>
    </row>
    <row r="70" spans="2:9" x14ac:dyDescent="0.3">
      <c r="B70" s="6" t="s">
        <v>96</v>
      </c>
      <c r="C70" s="6" t="s">
        <v>116</v>
      </c>
      <c r="D70" s="18">
        <f>AVERAGEIFS('Raw NGCD Costs'!$F$3:$F$207,'Raw NGCD Costs'!$D$3:$D$207,'NGCD Cost Summary'!$B70,'Raw NGCD Costs'!$E$3:$E$207,'NGCD Cost Summary'!$C70)</f>
        <v>999</v>
      </c>
      <c r="E70" s="19">
        <f>AVERAGEIFS('Raw NGCD Costs'!$G$3:$G$207,'Raw NGCD Costs'!$D$3:$D$207,'NGCD Cost Summary'!$B70,'Raw NGCD Costs'!$E$3:$E$207,'NGCD Cost Summary'!$C70)</f>
        <v>7.3</v>
      </c>
      <c r="F70" s="19">
        <f>AVERAGEIFS('Raw NGCD Costs'!$H$3:$H$207,'Raw NGCD Costs'!$D$3:$D$207,'NGCD Cost Summary'!$B70,'Raw NGCD Costs'!$E$3:$E$207,'NGCD Cost Summary'!$C70)</f>
        <v>38</v>
      </c>
      <c r="G70" s="19">
        <f>AVERAGEIFS('Raw NGCD Costs'!$I$3:$I$207,'Raw NGCD Costs'!$D$3:$D$207,'NGCD Cost Summary'!$B70,'Raw NGCD Costs'!$E$3:$E$207,'NGCD Cost Summary'!$C70)</f>
        <v>27</v>
      </c>
      <c r="H70" s="19">
        <f>AVERAGEIFS('Raw NGCD Costs'!$J$3:$J$207,'Raw NGCD Costs'!$D$3:$D$207,'NGCD Cost Summary'!$B70,'Raw NGCD Costs'!$E$3:$E$207,'NGCD Cost Summary'!$C70)</f>
        <v>30.75</v>
      </c>
      <c r="I70" s="19" t="str">
        <f>INDEX('Raw NGCD Costs'!$K$3:$K$207,MATCH(CONCATENATE('NGCD Cost Summary'!$B70,'NGCD Cost Summary'!$C70),'Raw NGCD Costs'!$A$3:$A$207,0))</f>
        <v>Yes</v>
      </c>
    </row>
    <row r="71" spans="2:9" x14ac:dyDescent="0.3">
      <c r="B71" s="6" t="s">
        <v>15</v>
      </c>
      <c r="C71" s="6" t="s">
        <v>162</v>
      </c>
      <c r="D71" s="18">
        <f>AVERAGEIFS('Raw NGCD Costs'!$F$3:$F$207,'Raw NGCD Costs'!$D$3:$D$207,'NGCD Cost Summary'!$B71,'Raw NGCD Costs'!$E$3:$E$207,'NGCD Cost Summary'!$C71)</f>
        <v>999</v>
      </c>
      <c r="E71" s="19">
        <f>AVERAGEIFS('Raw NGCD Costs'!$G$3:$G$207,'Raw NGCD Costs'!$D$3:$D$207,'NGCD Cost Summary'!$B71,'Raw NGCD Costs'!$E$3:$E$207,'NGCD Cost Summary'!$C71)</f>
        <v>7.4</v>
      </c>
      <c r="F71" s="19">
        <f>AVERAGEIFS('Raw NGCD Costs'!$H$3:$H$207,'Raw NGCD Costs'!$D$3:$D$207,'NGCD Cost Summary'!$B71,'Raw NGCD Costs'!$E$3:$E$207,'NGCD Cost Summary'!$C71)</f>
        <v>38</v>
      </c>
      <c r="G71" s="19">
        <f>AVERAGEIFS('Raw NGCD Costs'!$I$3:$I$207,'Raw NGCD Costs'!$D$3:$D$207,'NGCD Cost Summary'!$B71,'Raw NGCD Costs'!$E$3:$E$207,'NGCD Cost Summary'!$C71)</f>
        <v>27</v>
      </c>
      <c r="H71" s="19">
        <f>AVERAGEIFS('Raw NGCD Costs'!$J$3:$J$207,'Raw NGCD Costs'!$D$3:$D$207,'NGCD Cost Summary'!$B71,'Raw NGCD Costs'!$E$3:$E$207,'NGCD Cost Summary'!$C71)</f>
        <v>31</v>
      </c>
      <c r="I71" s="19" t="str">
        <f>INDEX('Raw NGCD Costs'!$K$3:$K$207,MATCH(CONCATENATE('NGCD Cost Summary'!$B71,'NGCD Cost Summary'!$C71),'Raw NGCD Costs'!$A$3:$A$207,0))</f>
        <v>Yes</v>
      </c>
    </row>
    <row r="72" spans="2:9" x14ac:dyDescent="0.3">
      <c r="B72" s="6" t="s">
        <v>14</v>
      </c>
      <c r="C72" s="6" t="s">
        <v>250</v>
      </c>
      <c r="D72" s="18">
        <f>AVERAGEIFS('Raw NGCD Costs'!$F$3:$F$207,'Raw NGCD Costs'!$D$3:$D$207,'NGCD Cost Summary'!$B72,'Raw NGCD Costs'!$E$3:$E$207,'NGCD Cost Summary'!$C72)</f>
        <v>1299</v>
      </c>
      <c r="E72" s="19">
        <f>AVERAGEIFS('Raw NGCD Costs'!$G$3:$G$207,'Raw NGCD Costs'!$D$3:$D$207,'NGCD Cost Summary'!$B72,'Raw NGCD Costs'!$E$3:$E$207,'NGCD Cost Summary'!$C72)</f>
        <v>7.4</v>
      </c>
      <c r="F72" s="19">
        <f>AVERAGEIFS('Raw NGCD Costs'!$H$3:$H$207,'Raw NGCD Costs'!$D$3:$D$207,'NGCD Cost Summary'!$B72,'Raw NGCD Costs'!$E$3:$E$207,'NGCD Cost Summary'!$C72)</f>
        <v>44</v>
      </c>
      <c r="G72" s="19">
        <f>AVERAGEIFS('Raw NGCD Costs'!$I$3:$I$207,'Raw NGCD Costs'!$D$3:$D$207,'NGCD Cost Summary'!$B72,'Raw NGCD Costs'!$E$3:$E$207,'NGCD Cost Summary'!$C72)</f>
        <v>27</v>
      </c>
      <c r="H72" s="19">
        <f>AVERAGEIFS('Raw NGCD Costs'!$J$3:$J$207,'Raw NGCD Costs'!$D$3:$D$207,'NGCD Cost Summary'!$B72,'Raw NGCD Costs'!$E$3:$E$207,'NGCD Cost Summary'!$C72)</f>
        <v>30.25</v>
      </c>
      <c r="I72" s="19" t="str">
        <f>INDEX('Raw NGCD Costs'!$K$3:$K$207,MATCH(CONCATENATE('NGCD Cost Summary'!$B72,'NGCD Cost Summary'!$C72),'Raw NGCD Costs'!$A$3:$A$207,0))</f>
        <v>Yes</v>
      </c>
    </row>
    <row r="73" spans="2:9" x14ac:dyDescent="0.3">
      <c r="B73" s="6" t="s">
        <v>95</v>
      </c>
      <c r="C73" s="6" t="s">
        <v>251</v>
      </c>
      <c r="D73" s="18">
        <f>AVERAGEIFS('Raw NGCD Costs'!$F$3:$F$207,'Raw NGCD Costs'!$D$3:$D$207,'NGCD Cost Summary'!$B73,'Raw NGCD Costs'!$E$3:$E$207,'NGCD Cost Summary'!$C73)</f>
        <v>949</v>
      </c>
      <c r="E73" s="19">
        <f>AVERAGEIFS('Raw NGCD Costs'!$G$3:$G$207,'Raw NGCD Costs'!$D$3:$D$207,'NGCD Cost Summary'!$B73,'Raw NGCD Costs'!$E$3:$E$207,'NGCD Cost Summary'!$C73)</f>
        <v>7.4</v>
      </c>
      <c r="F73" s="19">
        <f>AVERAGEIFS('Raw NGCD Costs'!$H$3:$H$207,'Raw NGCD Costs'!$D$3:$D$207,'NGCD Cost Summary'!$B73,'Raw NGCD Costs'!$E$3:$E$207,'NGCD Cost Summary'!$C73)</f>
        <v>38</v>
      </c>
      <c r="G73" s="19">
        <f>AVERAGEIFS('Raw NGCD Costs'!$I$3:$I$207,'Raw NGCD Costs'!$D$3:$D$207,'NGCD Cost Summary'!$B73,'Raw NGCD Costs'!$E$3:$E$207,'NGCD Cost Summary'!$C73)</f>
        <v>27</v>
      </c>
      <c r="H73" s="19">
        <f>AVERAGEIFS('Raw NGCD Costs'!$J$3:$J$207,'Raw NGCD Costs'!$D$3:$D$207,'NGCD Cost Summary'!$B73,'Raw NGCD Costs'!$E$3:$E$207,'NGCD Cost Summary'!$C73)</f>
        <v>30</v>
      </c>
      <c r="I73" s="19" t="str">
        <f>INDEX('Raw NGCD Costs'!$K$3:$K$207,MATCH(CONCATENATE('NGCD Cost Summary'!$B73,'NGCD Cost Summary'!$C73),'Raw NGCD Costs'!$A$3:$A$207,0))</f>
        <v>Yes</v>
      </c>
    </row>
    <row r="74" spans="2:9" x14ac:dyDescent="0.3">
      <c r="B74" s="6" t="s">
        <v>14</v>
      </c>
      <c r="C74" s="6" t="s">
        <v>252</v>
      </c>
      <c r="D74" s="18">
        <f>AVERAGEIFS('Raw NGCD Costs'!$F$3:$F$207,'Raw NGCD Costs'!$D$3:$D$207,'NGCD Cost Summary'!$B74,'Raw NGCD Costs'!$E$3:$E$207,'NGCD Cost Summary'!$C74)</f>
        <v>781</v>
      </c>
      <c r="E74" s="19">
        <f>AVERAGEIFS('Raw NGCD Costs'!$G$3:$G$207,'Raw NGCD Costs'!$D$3:$D$207,'NGCD Cost Summary'!$B74,'Raw NGCD Costs'!$E$3:$E$207,'NGCD Cost Summary'!$C74)</f>
        <v>7.4</v>
      </c>
      <c r="F74" s="19">
        <f>AVERAGEIFS('Raw NGCD Costs'!$H$3:$H$207,'Raw NGCD Costs'!$D$3:$D$207,'NGCD Cost Summary'!$B74,'Raw NGCD Costs'!$E$3:$E$207,'NGCD Cost Summary'!$C74)</f>
        <v>44.581249999999997</v>
      </c>
      <c r="G74" s="19">
        <f>AVERAGEIFS('Raw NGCD Costs'!$I$3:$I$207,'Raw NGCD Costs'!$D$3:$D$207,'NGCD Cost Summary'!$B74,'Raw NGCD Costs'!$E$3:$E$207,'NGCD Cost Summary'!$C74)</f>
        <v>27</v>
      </c>
      <c r="H74" s="19">
        <f>AVERAGEIFS('Raw NGCD Costs'!$J$3:$J$207,'Raw NGCD Costs'!$D$3:$D$207,'NGCD Cost Summary'!$B74,'Raw NGCD Costs'!$E$3:$E$207,'NGCD Cost Summary'!$C74)</f>
        <v>31.725000000000001</v>
      </c>
      <c r="I74" s="19" t="str">
        <f>INDEX('Raw NGCD Costs'!$K$3:$K$207,MATCH(CONCATENATE('NGCD Cost Summary'!$B74,'NGCD Cost Summary'!$C74),'Raw NGCD Costs'!$A$3:$A$207,0))</f>
        <v>No</v>
      </c>
    </row>
    <row r="75" spans="2:9" x14ac:dyDescent="0.3">
      <c r="B75" s="6" t="s">
        <v>96</v>
      </c>
      <c r="C75" s="6" t="s">
        <v>136</v>
      </c>
      <c r="D75" s="18">
        <f>AVERAGEIFS('Raw NGCD Costs'!$F$3:$F$207,'Raw NGCD Costs'!$D$3:$D$207,'NGCD Cost Summary'!$B75,'Raw NGCD Costs'!$E$3:$E$207,'NGCD Cost Summary'!$C75)</f>
        <v>1199</v>
      </c>
      <c r="E75" s="19">
        <f>AVERAGEIFS('Raw NGCD Costs'!$G$3:$G$207,'Raw NGCD Costs'!$D$3:$D$207,'NGCD Cost Summary'!$B75,'Raw NGCD Costs'!$E$3:$E$207,'NGCD Cost Summary'!$C75)</f>
        <v>7.3</v>
      </c>
      <c r="F75" s="19">
        <f>AVERAGEIFS('Raw NGCD Costs'!$H$3:$H$207,'Raw NGCD Costs'!$D$3:$D$207,'NGCD Cost Summary'!$B75,'Raw NGCD Costs'!$E$3:$E$207,'NGCD Cost Summary'!$C75)</f>
        <v>38</v>
      </c>
      <c r="G75" s="19">
        <f>AVERAGEIFS('Raw NGCD Costs'!$I$3:$I$207,'Raw NGCD Costs'!$D$3:$D$207,'NGCD Cost Summary'!$B75,'Raw NGCD Costs'!$E$3:$E$207,'NGCD Cost Summary'!$C75)</f>
        <v>27</v>
      </c>
      <c r="H75" s="19">
        <f>AVERAGEIFS('Raw NGCD Costs'!$J$3:$J$207,'Raw NGCD Costs'!$D$3:$D$207,'NGCD Cost Summary'!$B75,'Raw NGCD Costs'!$E$3:$E$207,'NGCD Cost Summary'!$C75)</f>
        <v>30.75</v>
      </c>
      <c r="I75" s="19" t="str">
        <f>INDEX('Raw NGCD Costs'!$K$3:$K$207,MATCH(CONCATENATE('NGCD Cost Summary'!$B75,'NGCD Cost Summary'!$C75),'Raw NGCD Costs'!$A$3:$A$207,0))</f>
        <v>Yes</v>
      </c>
    </row>
    <row r="76" spans="2:9" x14ac:dyDescent="0.3">
      <c r="B76" s="6" t="s">
        <v>95</v>
      </c>
      <c r="C76" s="6" t="s">
        <v>253</v>
      </c>
      <c r="D76" s="18">
        <f>AVERAGEIFS('Raw NGCD Costs'!$F$3:$F$207,'Raw NGCD Costs'!$D$3:$D$207,'NGCD Cost Summary'!$B76,'Raw NGCD Costs'!$E$3:$E$207,'NGCD Cost Summary'!$C76)</f>
        <v>2099</v>
      </c>
      <c r="E76" s="19">
        <f>AVERAGEIFS('Raw NGCD Costs'!$G$3:$G$207,'Raw NGCD Costs'!$D$3:$D$207,'NGCD Cost Summary'!$B76,'Raw NGCD Costs'!$E$3:$E$207,'NGCD Cost Summary'!$C76)</f>
        <v>9</v>
      </c>
      <c r="F76" s="19">
        <f>AVERAGEIFS('Raw NGCD Costs'!$H$3:$H$207,'Raw NGCD Costs'!$D$3:$D$207,'NGCD Cost Summary'!$B76,'Raw NGCD Costs'!$E$3:$E$207,'NGCD Cost Summary'!$C76)</f>
        <v>40</v>
      </c>
      <c r="G76" s="19">
        <f>AVERAGEIFS('Raw NGCD Costs'!$I$3:$I$207,'Raw NGCD Costs'!$D$3:$D$207,'NGCD Cost Summary'!$B76,'Raw NGCD Costs'!$E$3:$E$207,'NGCD Cost Summary'!$C76)</f>
        <v>29</v>
      </c>
      <c r="H76" s="19">
        <f>AVERAGEIFS('Raw NGCD Costs'!$J$3:$J$207,'Raw NGCD Costs'!$D$3:$D$207,'NGCD Cost Summary'!$B76,'Raw NGCD Costs'!$E$3:$E$207,'NGCD Cost Summary'!$C76)</f>
        <v>33</v>
      </c>
      <c r="I76" s="19" t="str">
        <f>INDEX('Raw NGCD Costs'!$K$3:$K$207,MATCH(CONCATENATE('NGCD Cost Summary'!$B76,'NGCD Cost Summary'!$C76),'Raw NGCD Costs'!$A$3:$A$207,0))</f>
        <v>No</v>
      </c>
    </row>
    <row r="77" spans="2:9" x14ac:dyDescent="0.3">
      <c r="B77" s="6" t="s">
        <v>92</v>
      </c>
      <c r="C77" s="6" t="s">
        <v>254</v>
      </c>
      <c r="D77" s="18">
        <f>AVERAGEIFS('Raw NGCD Costs'!$F$3:$F$207,'Raw NGCD Costs'!$D$3:$D$207,'NGCD Cost Summary'!$B77,'Raw NGCD Costs'!$E$3:$E$207,'NGCD Cost Summary'!$C77)</f>
        <v>1099</v>
      </c>
      <c r="E77" s="19">
        <f>AVERAGEIFS('Raw NGCD Costs'!$G$3:$G$207,'Raw NGCD Costs'!$D$3:$D$207,'NGCD Cost Summary'!$B77,'Raw NGCD Costs'!$E$3:$E$207,'NGCD Cost Summary'!$C77)</f>
        <v>7.4</v>
      </c>
      <c r="F77" s="19">
        <f>AVERAGEIFS('Raw NGCD Costs'!$H$3:$H$207,'Raw NGCD Costs'!$D$3:$D$207,'NGCD Cost Summary'!$B77,'Raw NGCD Costs'!$E$3:$E$207,'NGCD Cost Summary'!$C77)</f>
        <v>48</v>
      </c>
      <c r="G77" s="19">
        <f>AVERAGEIFS('Raw NGCD Costs'!$I$3:$I$207,'Raw NGCD Costs'!$D$3:$D$207,'NGCD Cost Summary'!$B77,'Raw NGCD Costs'!$E$3:$E$207,'NGCD Cost Summary'!$C77)</f>
        <v>27</v>
      </c>
      <c r="H77" s="19">
        <f>AVERAGEIFS('Raw NGCD Costs'!$J$3:$J$207,'Raw NGCD Costs'!$D$3:$D$207,'NGCD Cost Summary'!$B77,'Raw NGCD Costs'!$E$3:$E$207,'NGCD Cost Summary'!$C77)</f>
        <v>30.5</v>
      </c>
      <c r="I77" s="19" t="str">
        <f>INDEX('Raw NGCD Costs'!$K$3:$K$207,MATCH(CONCATENATE('NGCD Cost Summary'!$B77,'NGCD Cost Summary'!$C77),'Raw NGCD Costs'!$A$3:$A$207,0))</f>
        <v>Yes</v>
      </c>
    </row>
    <row r="78" spans="2:9" x14ac:dyDescent="0.3">
      <c r="B78" s="6" t="s">
        <v>92</v>
      </c>
      <c r="C78" s="6" t="s">
        <v>255</v>
      </c>
      <c r="D78" s="18">
        <f>AVERAGEIFS('Raw NGCD Costs'!$F$3:$F$207,'Raw NGCD Costs'!$D$3:$D$207,'NGCD Cost Summary'!$B78,'Raw NGCD Costs'!$E$3:$E$207,'NGCD Cost Summary'!$C78)</f>
        <v>1034</v>
      </c>
      <c r="E78" s="19">
        <f>AVERAGEIFS('Raw NGCD Costs'!$G$3:$G$207,'Raw NGCD Costs'!$D$3:$D$207,'NGCD Cost Summary'!$B78,'Raw NGCD Costs'!$E$3:$E$207,'NGCD Cost Summary'!$C78)</f>
        <v>7.4</v>
      </c>
      <c r="F78" s="19">
        <f>AVERAGEIFS('Raw NGCD Costs'!$H$3:$H$207,'Raw NGCD Costs'!$D$3:$D$207,'NGCD Cost Summary'!$B78,'Raw NGCD Costs'!$E$3:$E$207,'NGCD Cost Summary'!$C78)</f>
        <v>48</v>
      </c>
      <c r="G78" s="19">
        <f>AVERAGEIFS('Raw NGCD Costs'!$I$3:$I$207,'Raw NGCD Costs'!$D$3:$D$207,'NGCD Cost Summary'!$B78,'Raw NGCD Costs'!$E$3:$E$207,'NGCD Cost Summary'!$C78)</f>
        <v>27</v>
      </c>
      <c r="H78" s="19">
        <f>AVERAGEIFS('Raw NGCD Costs'!$J$3:$J$207,'Raw NGCD Costs'!$D$3:$D$207,'NGCD Cost Summary'!$B78,'Raw NGCD Costs'!$E$3:$E$207,'NGCD Cost Summary'!$C78)</f>
        <v>30.5</v>
      </c>
      <c r="I78" s="19" t="str">
        <f>INDEX('Raw NGCD Costs'!$K$3:$K$207,MATCH(CONCATENATE('NGCD Cost Summary'!$B78,'NGCD Cost Summary'!$C78),'Raw NGCD Costs'!$A$3:$A$207,0))</f>
        <v>Yes</v>
      </c>
    </row>
    <row r="79" spans="2:9" x14ac:dyDescent="0.3">
      <c r="B79" s="6" t="s">
        <v>92</v>
      </c>
      <c r="C79" s="6" t="s">
        <v>256</v>
      </c>
      <c r="D79" s="18">
        <f>AVERAGEIFS('Raw NGCD Costs'!$F$3:$F$207,'Raw NGCD Costs'!$D$3:$D$207,'NGCD Cost Summary'!$B79,'Raw NGCD Costs'!$E$3:$E$207,'NGCD Cost Summary'!$C79)</f>
        <v>1499</v>
      </c>
      <c r="E79" s="19">
        <f>AVERAGEIFS('Raw NGCD Costs'!$G$3:$G$207,'Raw NGCD Costs'!$D$3:$D$207,'NGCD Cost Summary'!$B79,'Raw NGCD Costs'!$E$3:$E$207,'NGCD Cost Summary'!$C79)</f>
        <v>8.3000000000000007</v>
      </c>
      <c r="F79" s="19">
        <f>AVERAGEIFS('Raw NGCD Costs'!$H$3:$H$207,'Raw NGCD Costs'!$D$3:$D$207,'NGCD Cost Summary'!$B79,'Raw NGCD Costs'!$E$3:$E$207,'NGCD Cost Summary'!$C79)</f>
        <v>47</v>
      </c>
      <c r="G79" s="19">
        <f>AVERAGEIFS('Raw NGCD Costs'!$I$3:$I$207,'Raw NGCD Costs'!$D$3:$D$207,'NGCD Cost Summary'!$B79,'Raw NGCD Costs'!$E$3:$E$207,'NGCD Cost Summary'!$C79)</f>
        <v>28</v>
      </c>
      <c r="H79" s="19">
        <f>AVERAGEIFS('Raw NGCD Costs'!$J$3:$J$207,'Raw NGCD Costs'!$D$3:$D$207,'NGCD Cost Summary'!$B79,'Raw NGCD Costs'!$E$3:$E$207,'NGCD Cost Summary'!$C79)</f>
        <v>34</v>
      </c>
      <c r="I79" s="19" t="str">
        <f>INDEX('Raw NGCD Costs'!$K$3:$K$207,MATCH(CONCATENATE('NGCD Cost Summary'!$B79,'NGCD Cost Summary'!$C79),'Raw NGCD Costs'!$A$3:$A$207,0))</f>
        <v>Yes</v>
      </c>
    </row>
    <row r="80" spans="2:9" x14ac:dyDescent="0.3">
      <c r="B80" s="6" t="s">
        <v>94</v>
      </c>
      <c r="C80" s="6" t="s">
        <v>257</v>
      </c>
      <c r="D80" s="18">
        <f>AVERAGEIFS('Raw NGCD Costs'!$F$3:$F$207,'Raw NGCD Costs'!$D$3:$D$207,'NGCD Cost Summary'!$B80,'Raw NGCD Costs'!$E$3:$E$207,'NGCD Cost Summary'!$C80)</f>
        <v>1098</v>
      </c>
      <c r="E80" s="19">
        <f>AVERAGEIFS('Raw NGCD Costs'!$G$3:$G$207,'Raw NGCD Costs'!$D$3:$D$207,'NGCD Cost Summary'!$B80,'Raw NGCD Costs'!$E$3:$E$207,'NGCD Cost Summary'!$C80)</f>
        <v>8</v>
      </c>
      <c r="F80" s="19">
        <f>AVERAGEIFS('Raw NGCD Costs'!$H$3:$H$207,'Raw NGCD Costs'!$D$3:$D$207,'NGCD Cost Summary'!$B80,'Raw NGCD Costs'!$E$3:$E$207,'NGCD Cost Summary'!$C80)</f>
        <v>38.5</v>
      </c>
      <c r="G80" s="19">
        <f>AVERAGEIFS('Raw NGCD Costs'!$I$3:$I$207,'Raw NGCD Costs'!$D$3:$D$207,'NGCD Cost Summary'!$B80,'Raw NGCD Costs'!$E$3:$E$207,'NGCD Cost Summary'!$C80)</f>
        <v>27</v>
      </c>
      <c r="H80" s="19">
        <f>AVERAGEIFS('Raw NGCD Costs'!$J$3:$J$207,'Raw NGCD Costs'!$D$3:$D$207,'NGCD Cost Summary'!$B80,'Raw NGCD Costs'!$E$3:$E$207,'NGCD Cost Summary'!$C80)</f>
        <v>31.5</v>
      </c>
      <c r="I80" s="19" t="str">
        <f>INDEX('Raw NGCD Costs'!$K$3:$K$207,MATCH(CONCATENATE('NGCD Cost Summary'!$B80,'NGCD Cost Summary'!$C80),'Raw NGCD Costs'!$A$3:$A$207,0))</f>
        <v>Yes</v>
      </c>
    </row>
    <row r="81" spans="2:9" x14ac:dyDescent="0.3">
      <c r="B81" s="6" t="s">
        <v>92</v>
      </c>
      <c r="C81" s="6" t="s">
        <v>258</v>
      </c>
      <c r="D81" s="18">
        <f>AVERAGEIFS('Raw NGCD Costs'!$F$3:$F$207,'Raw NGCD Costs'!$D$3:$D$207,'NGCD Cost Summary'!$B81,'Raw NGCD Costs'!$E$3:$E$207,'NGCD Cost Summary'!$C81)</f>
        <v>663</v>
      </c>
      <c r="E81" s="19">
        <f>AVERAGEIFS('Raw NGCD Costs'!$G$3:$G$207,'Raw NGCD Costs'!$D$3:$D$207,'NGCD Cost Summary'!$B81,'Raw NGCD Costs'!$E$3:$E$207,'NGCD Cost Summary'!$C81)</f>
        <v>7.2</v>
      </c>
      <c r="F81" s="19">
        <f>AVERAGEIFS('Raw NGCD Costs'!$H$3:$H$207,'Raw NGCD Costs'!$D$3:$D$207,'NGCD Cost Summary'!$B81,'Raw NGCD Costs'!$E$3:$E$207,'NGCD Cost Summary'!$C81)</f>
        <v>44</v>
      </c>
      <c r="G81" s="19">
        <f>AVERAGEIFS('Raw NGCD Costs'!$I$3:$I$207,'Raw NGCD Costs'!$D$3:$D$207,'NGCD Cost Summary'!$B81,'Raw NGCD Costs'!$E$3:$E$207,'NGCD Cost Summary'!$C81)</f>
        <v>27</v>
      </c>
      <c r="H81" s="19">
        <f>AVERAGEIFS('Raw NGCD Costs'!$J$3:$J$207,'Raw NGCD Costs'!$D$3:$D$207,'NGCD Cost Summary'!$B81,'Raw NGCD Costs'!$E$3:$E$207,'NGCD Cost Summary'!$C81)</f>
        <v>29.5</v>
      </c>
      <c r="I81" s="19" t="str">
        <f>INDEX('Raw NGCD Costs'!$K$3:$K$207,MATCH(CONCATENATE('NGCD Cost Summary'!$B81,'NGCD Cost Summary'!$C81),'Raw NGCD Costs'!$A$3:$A$207,0))</f>
        <v>No</v>
      </c>
    </row>
    <row r="82" spans="2:9" x14ac:dyDescent="0.3">
      <c r="B82" s="6" t="s">
        <v>14</v>
      </c>
      <c r="C82" s="6" t="s">
        <v>259</v>
      </c>
      <c r="D82" s="18">
        <f>AVERAGEIFS('Raw NGCD Costs'!$F$3:$F$207,'Raw NGCD Costs'!$D$3:$D$207,'NGCD Cost Summary'!$B82,'Raw NGCD Costs'!$E$3:$E$207,'NGCD Cost Summary'!$C82)</f>
        <v>878</v>
      </c>
      <c r="E82" s="19">
        <f>AVERAGEIFS('Raw NGCD Costs'!$G$3:$G$207,'Raw NGCD Costs'!$D$3:$D$207,'NGCD Cost Summary'!$B82,'Raw NGCD Costs'!$E$3:$E$207,'NGCD Cost Summary'!$C82)</f>
        <v>7.5</v>
      </c>
      <c r="F82" s="19">
        <f>AVERAGEIFS('Raw NGCD Costs'!$H$3:$H$207,'Raw NGCD Costs'!$D$3:$D$207,'NGCD Cost Summary'!$B82,'Raw NGCD Costs'!$E$3:$E$207,'NGCD Cost Summary'!$C82)</f>
        <v>38.375</v>
      </c>
      <c r="G82" s="19">
        <f>AVERAGEIFS('Raw NGCD Costs'!$I$3:$I$207,'Raw NGCD Costs'!$D$3:$D$207,'NGCD Cost Summary'!$B82,'Raw NGCD Costs'!$E$3:$E$207,'NGCD Cost Summary'!$C82)</f>
        <v>27</v>
      </c>
      <c r="H82" s="19">
        <f>AVERAGEIFS('Raw NGCD Costs'!$J$3:$J$207,'Raw NGCD Costs'!$D$3:$D$207,'NGCD Cost Summary'!$B82,'Raw NGCD Costs'!$E$3:$E$207,'NGCD Cost Summary'!$C82)</f>
        <v>31.5</v>
      </c>
      <c r="I82" s="19" t="str">
        <f>INDEX('Raw NGCD Costs'!$K$3:$K$207,MATCH(CONCATENATE('NGCD Cost Summary'!$B82,'NGCD Cost Summary'!$C82),'Raw NGCD Costs'!$A$3:$A$207,0))</f>
        <v>Yes</v>
      </c>
    </row>
    <row r="83" spans="2:9" x14ac:dyDescent="0.3">
      <c r="B83" s="6" t="s">
        <v>15</v>
      </c>
      <c r="C83" s="6" t="s">
        <v>260</v>
      </c>
      <c r="D83" s="18">
        <f>AVERAGEIFS('Raw NGCD Costs'!$F$3:$F$207,'Raw NGCD Costs'!$D$3:$D$207,'NGCD Cost Summary'!$B83,'Raw NGCD Costs'!$E$3:$E$207,'NGCD Cost Summary'!$C83)</f>
        <v>1899</v>
      </c>
      <c r="E83" s="19">
        <f>AVERAGEIFS('Raw NGCD Costs'!$G$3:$G$207,'Raw NGCD Costs'!$D$3:$D$207,'NGCD Cost Summary'!$B83,'Raw NGCD Costs'!$E$3:$E$207,'NGCD Cost Summary'!$C83)</f>
        <v>7.4</v>
      </c>
      <c r="F83" s="19">
        <f>AVERAGEIFS('Raw NGCD Costs'!$H$3:$H$207,'Raw NGCD Costs'!$D$3:$D$207,'NGCD Cost Summary'!$B83,'Raw NGCD Costs'!$E$3:$E$207,'NGCD Cost Summary'!$C83)</f>
        <v>74</v>
      </c>
      <c r="G83" s="19">
        <f>AVERAGEIFS('Raw NGCD Costs'!$I$3:$I$207,'Raw NGCD Costs'!$D$3:$D$207,'NGCD Cost Summary'!$B83,'Raw NGCD Costs'!$E$3:$E$207,'NGCD Cost Summary'!$C83)</f>
        <v>27</v>
      </c>
      <c r="H83" s="19">
        <f>AVERAGEIFS('Raw NGCD Costs'!$J$3:$J$207,'Raw NGCD Costs'!$D$3:$D$207,'NGCD Cost Summary'!$B83,'Raw NGCD Costs'!$E$3:$E$207,'NGCD Cost Summary'!$C83)</f>
        <v>29</v>
      </c>
      <c r="I83" s="19" t="str">
        <f>INDEX('Raw NGCD Costs'!$K$3:$K$207,MATCH(CONCATENATE('NGCD Cost Summary'!$B83,'NGCD Cost Summary'!$C83),'Raw NGCD Costs'!$A$3:$A$207,0))</f>
        <v>No</v>
      </c>
    </row>
    <row r="84" spans="2:9" x14ac:dyDescent="0.3">
      <c r="B84" s="6" t="s">
        <v>14</v>
      </c>
      <c r="C84" s="6" t="s">
        <v>143</v>
      </c>
      <c r="D84" s="18">
        <f>AVERAGEIFS('Raw NGCD Costs'!$F$3:$F$207,'Raw NGCD Costs'!$D$3:$D$207,'NGCD Cost Summary'!$B84,'Raw NGCD Costs'!$E$3:$E$207,'NGCD Cost Summary'!$C84)</f>
        <v>1258</v>
      </c>
      <c r="E84" s="19">
        <f>AVERAGEIFS('Raw NGCD Costs'!$G$3:$G$207,'Raw NGCD Costs'!$D$3:$D$207,'NGCD Cost Summary'!$B84,'Raw NGCD Costs'!$E$3:$E$207,'NGCD Cost Summary'!$C84)</f>
        <v>7.5</v>
      </c>
      <c r="F84" s="19">
        <f>AVERAGEIFS('Raw NGCD Costs'!$H$3:$H$207,'Raw NGCD Costs'!$D$3:$D$207,'NGCD Cost Summary'!$B84,'Raw NGCD Costs'!$E$3:$E$207,'NGCD Cost Summary'!$C84)</f>
        <v>38</v>
      </c>
      <c r="G84" s="19">
        <f>AVERAGEIFS('Raw NGCD Costs'!$I$3:$I$207,'Raw NGCD Costs'!$D$3:$D$207,'NGCD Cost Summary'!$B84,'Raw NGCD Costs'!$E$3:$E$207,'NGCD Cost Summary'!$C84)</f>
        <v>27</v>
      </c>
      <c r="H84" s="19">
        <f>AVERAGEIFS('Raw NGCD Costs'!$J$3:$J$207,'Raw NGCD Costs'!$D$3:$D$207,'NGCD Cost Summary'!$B84,'Raw NGCD Costs'!$E$3:$E$207,'NGCD Cost Summary'!$C84)</f>
        <v>31.75</v>
      </c>
      <c r="I84" s="19" t="str">
        <f>INDEX('Raw NGCD Costs'!$K$3:$K$207,MATCH(CONCATENATE('NGCD Cost Summary'!$B84,'NGCD Cost Summary'!$C84),'Raw NGCD Costs'!$A$3:$A$207,0))</f>
        <v>Yes</v>
      </c>
    </row>
    <row r="85" spans="2:9" x14ac:dyDescent="0.3">
      <c r="B85" s="6" t="s">
        <v>94</v>
      </c>
      <c r="C85" s="6" t="s">
        <v>261</v>
      </c>
      <c r="D85" s="18">
        <f>AVERAGEIFS('Raw NGCD Costs'!$F$3:$F$207,'Raw NGCD Costs'!$D$3:$D$207,'NGCD Cost Summary'!$B85,'Raw NGCD Costs'!$E$3:$E$207,'NGCD Cost Summary'!$C85)</f>
        <v>728</v>
      </c>
      <c r="E85" s="19">
        <f>AVERAGEIFS('Raw NGCD Costs'!$G$3:$G$207,'Raw NGCD Costs'!$D$3:$D$207,'NGCD Cost Summary'!$B85,'Raw NGCD Costs'!$E$3:$E$207,'NGCD Cost Summary'!$C85)</f>
        <v>8</v>
      </c>
      <c r="F85" s="19">
        <f>AVERAGEIFS('Raw NGCD Costs'!$H$3:$H$207,'Raw NGCD Costs'!$D$3:$D$207,'NGCD Cost Summary'!$B85,'Raw NGCD Costs'!$E$3:$E$207,'NGCD Cost Summary'!$C85)</f>
        <v>37.5</v>
      </c>
      <c r="G85" s="19">
        <f>AVERAGEIFS('Raw NGCD Costs'!$I$3:$I$207,'Raw NGCD Costs'!$D$3:$D$207,'NGCD Cost Summary'!$B85,'Raw NGCD Costs'!$E$3:$E$207,'NGCD Cost Summary'!$C85)</f>
        <v>27</v>
      </c>
      <c r="H85" s="19">
        <f>AVERAGEIFS('Raw NGCD Costs'!$J$3:$J$207,'Raw NGCD Costs'!$D$3:$D$207,'NGCD Cost Summary'!$B85,'Raw NGCD Costs'!$E$3:$E$207,'NGCD Cost Summary'!$C85)</f>
        <v>31.5</v>
      </c>
      <c r="I85" s="19" t="str">
        <f>INDEX('Raw NGCD Costs'!$K$3:$K$207,MATCH(CONCATENATE('NGCD Cost Summary'!$B85,'NGCD Cost Summary'!$C85),'Raw NGCD Costs'!$A$3:$A$207,0))</f>
        <v>Yes</v>
      </c>
    </row>
    <row r="86" spans="2:9" x14ac:dyDescent="0.3">
      <c r="B86" s="6" t="s">
        <v>249</v>
      </c>
      <c r="C86" s="6" t="s">
        <v>262</v>
      </c>
      <c r="D86" s="18">
        <f>AVERAGEIFS('Raw NGCD Costs'!$F$3:$F$207,'Raw NGCD Costs'!$D$3:$D$207,'NGCD Cost Summary'!$B86,'Raw NGCD Costs'!$E$3:$E$207,'NGCD Cost Summary'!$C86)</f>
        <v>648</v>
      </c>
      <c r="E86" s="19">
        <f>AVERAGEIFS('Raw NGCD Costs'!$G$3:$G$207,'Raw NGCD Costs'!$D$3:$D$207,'NGCD Cost Summary'!$B86,'Raw NGCD Costs'!$E$3:$E$207,'NGCD Cost Summary'!$C86)</f>
        <v>6.7</v>
      </c>
      <c r="F86" s="19">
        <f>AVERAGEIFS('Raw NGCD Costs'!$H$3:$H$207,'Raw NGCD Costs'!$D$3:$D$207,'NGCD Cost Summary'!$B86,'Raw NGCD Costs'!$E$3:$E$207,'NGCD Cost Summary'!$C86)</f>
        <v>42</v>
      </c>
      <c r="G86" s="19">
        <f>AVERAGEIFS('Raw NGCD Costs'!$I$3:$I$207,'Raw NGCD Costs'!$D$3:$D$207,'NGCD Cost Summary'!$B86,'Raw NGCD Costs'!$E$3:$E$207,'NGCD Cost Summary'!$C86)</f>
        <v>27</v>
      </c>
      <c r="H86" s="19">
        <f>AVERAGEIFS('Raw NGCD Costs'!$J$3:$J$207,'Raw NGCD Costs'!$D$3:$D$207,'NGCD Cost Summary'!$B86,'Raw NGCD Costs'!$E$3:$E$207,'NGCD Cost Summary'!$C86)</f>
        <v>30</v>
      </c>
      <c r="I86" s="19" t="str">
        <f>INDEX('Raw NGCD Costs'!$K$3:$K$207,MATCH(CONCATENATE('NGCD Cost Summary'!$B86,'NGCD Cost Summary'!$C86),'Raw NGCD Costs'!$A$3:$A$207,0))</f>
        <v>No</v>
      </c>
    </row>
    <row r="87" spans="2:9" x14ac:dyDescent="0.3">
      <c r="B87" s="6" t="s">
        <v>15</v>
      </c>
      <c r="C87" s="6" t="s">
        <v>165</v>
      </c>
      <c r="D87" s="18">
        <f>AVERAGEIFS('Raw NGCD Costs'!$F$3:$F$207,'Raw NGCD Costs'!$D$3:$D$207,'NGCD Cost Summary'!$B87,'Raw NGCD Costs'!$E$3:$E$207,'NGCD Cost Summary'!$C87)</f>
        <v>663.5</v>
      </c>
      <c r="E87" s="19">
        <f>AVERAGEIFS('Raw NGCD Costs'!$G$3:$G$207,'Raw NGCD Costs'!$D$3:$D$207,'NGCD Cost Summary'!$B87,'Raw NGCD Costs'!$E$3:$E$207,'NGCD Cost Summary'!$C87)</f>
        <v>7</v>
      </c>
      <c r="F87" s="19">
        <f>AVERAGEIFS('Raw NGCD Costs'!$H$3:$H$207,'Raw NGCD Costs'!$D$3:$D$207,'NGCD Cost Summary'!$B87,'Raw NGCD Costs'!$E$3:$E$207,'NGCD Cost Summary'!$C87)</f>
        <v>38</v>
      </c>
      <c r="G87" s="19">
        <f>AVERAGEIFS('Raw NGCD Costs'!$I$3:$I$207,'Raw NGCD Costs'!$D$3:$D$207,'NGCD Cost Summary'!$B87,'Raw NGCD Costs'!$E$3:$E$207,'NGCD Cost Summary'!$C87)</f>
        <v>29</v>
      </c>
      <c r="H87" s="19">
        <f>AVERAGEIFS('Raw NGCD Costs'!$J$3:$J$207,'Raw NGCD Costs'!$D$3:$D$207,'NGCD Cost Summary'!$B87,'Raw NGCD Costs'!$E$3:$E$207,'NGCD Cost Summary'!$C87)</f>
        <v>28.25</v>
      </c>
      <c r="I87" s="19" t="str">
        <f>INDEX('Raw NGCD Costs'!$K$3:$K$207,MATCH(CONCATENATE('NGCD Cost Summary'!$B87,'NGCD Cost Summary'!$C87),'Raw NGCD Costs'!$A$3:$A$207,0))</f>
        <v>No</v>
      </c>
    </row>
    <row r="88" spans="2:9" x14ac:dyDescent="0.3">
      <c r="B88" s="6" t="s">
        <v>92</v>
      </c>
      <c r="C88" s="6" t="s">
        <v>263</v>
      </c>
      <c r="D88" s="18">
        <f>AVERAGEIFS('Raw NGCD Costs'!$F$3:$F$207,'Raw NGCD Costs'!$D$3:$D$207,'NGCD Cost Summary'!$B88,'Raw NGCD Costs'!$E$3:$E$207,'NGCD Cost Summary'!$C88)</f>
        <v>779</v>
      </c>
      <c r="E88" s="19">
        <f>AVERAGEIFS('Raw NGCD Costs'!$G$3:$G$207,'Raw NGCD Costs'!$D$3:$D$207,'NGCD Cost Summary'!$B88,'Raw NGCD Costs'!$E$3:$E$207,'NGCD Cost Summary'!$C88)</f>
        <v>6.2</v>
      </c>
      <c r="F88" s="19">
        <f>AVERAGEIFS('Raw NGCD Costs'!$H$3:$H$207,'Raw NGCD Costs'!$D$3:$D$207,'NGCD Cost Summary'!$B88,'Raw NGCD Costs'!$E$3:$E$207,'NGCD Cost Summary'!$C88)</f>
        <v>44</v>
      </c>
      <c r="G88" s="19">
        <f>AVERAGEIFS('Raw NGCD Costs'!$I$3:$I$207,'Raw NGCD Costs'!$D$3:$D$207,'NGCD Cost Summary'!$B88,'Raw NGCD Costs'!$E$3:$E$207,'NGCD Cost Summary'!$C88)</f>
        <v>27</v>
      </c>
      <c r="H88" s="19">
        <f>AVERAGEIFS('Raw NGCD Costs'!$J$3:$J$207,'Raw NGCD Costs'!$D$3:$D$207,'NGCD Cost Summary'!$B88,'Raw NGCD Costs'!$E$3:$E$207,'NGCD Cost Summary'!$C88)</f>
        <v>26.375</v>
      </c>
      <c r="I88" s="19" t="str">
        <f>INDEX('Raw NGCD Costs'!$K$3:$K$207,MATCH(CONCATENATE('NGCD Cost Summary'!$B88,'NGCD Cost Summary'!$C88),'Raw NGCD Costs'!$A$3:$A$207,0))</f>
        <v>No</v>
      </c>
    </row>
    <row r="89" spans="2:9" x14ac:dyDescent="0.3">
      <c r="B89" s="6" t="s">
        <v>15</v>
      </c>
      <c r="C89" s="6" t="s">
        <v>264</v>
      </c>
      <c r="D89" s="18">
        <f>AVERAGEIFS('Raw NGCD Costs'!$F$3:$F$207,'Raw NGCD Costs'!$D$3:$D$207,'NGCD Cost Summary'!$B89,'Raw NGCD Costs'!$E$3:$E$207,'NGCD Cost Summary'!$C89)</f>
        <v>829</v>
      </c>
      <c r="E89" s="19">
        <f>AVERAGEIFS('Raw NGCD Costs'!$G$3:$G$207,'Raw NGCD Costs'!$D$3:$D$207,'NGCD Cost Summary'!$B89,'Raw NGCD Costs'!$E$3:$E$207,'NGCD Cost Summary'!$C89)</f>
        <v>7.4</v>
      </c>
      <c r="F89" s="19">
        <f>AVERAGEIFS('Raw NGCD Costs'!$H$3:$H$207,'Raw NGCD Costs'!$D$3:$D$207,'NGCD Cost Summary'!$B89,'Raw NGCD Costs'!$E$3:$E$207,'NGCD Cost Summary'!$C89)</f>
        <v>44</v>
      </c>
      <c r="G89" s="19">
        <f>AVERAGEIFS('Raw NGCD Costs'!$I$3:$I$207,'Raw NGCD Costs'!$D$3:$D$207,'NGCD Cost Summary'!$B89,'Raw NGCD Costs'!$E$3:$E$207,'NGCD Cost Summary'!$C89)</f>
        <v>27</v>
      </c>
      <c r="H89" s="19">
        <f>AVERAGEIFS('Raw NGCD Costs'!$J$3:$J$207,'Raw NGCD Costs'!$D$3:$D$207,'NGCD Cost Summary'!$B89,'Raw NGCD Costs'!$E$3:$E$207,'NGCD Cost Summary'!$C89)</f>
        <v>29</v>
      </c>
      <c r="I89" s="19" t="str">
        <f>INDEX('Raw NGCD Costs'!$K$3:$K$207,MATCH(CONCATENATE('NGCD Cost Summary'!$B89,'NGCD Cost Summary'!$C89),'Raw NGCD Costs'!$A$3:$A$207,0))</f>
        <v>No</v>
      </c>
    </row>
    <row r="90" spans="2:9" x14ac:dyDescent="0.3">
      <c r="B90" s="6" t="s">
        <v>95</v>
      </c>
      <c r="C90" s="6" t="s">
        <v>265</v>
      </c>
      <c r="D90" s="18">
        <f>AVERAGEIFS('Raw NGCD Costs'!$F$3:$F$207,'Raw NGCD Costs'!$D$3:$D$207,'NGCD Cost Summary'!$B90,'Raw NGCD Costs'!$E$3:$E$207,'NGCD Cost Summary'!$C90)</f>
        <v>899</v>
      </c>
      <c r="E90" s="19">
        <f>AVERAGEIFS('Raw NGCD Costs'!$G$3:$G$207,'Raw NGCD Costs'!$D$3:$D$207,'NGCD Cost Summary'!$B90,'Raw NGCD Costs'!$E$3:$E$207,'NGCD Cost Summary'!$C90)</f>
        <v>7.3</v>
      </c>
      <c r="F90" s="19">
        <f>AVERAGEIFS('Raw NGCD Costs'!$H$3:$H$207,'Raw NGCD Costs'!$D$3:$D$207,'NGCD Cost Summary'!$B90,'Raw NGCD Costs'!$E$3:$E$207,'NGCD Cost Summary'!$C90)</f>
        <v>44</v>
      </c>
      <c r="G90" s="19">
        <f>AVERAGEIFS('Raw NGCD Costs'!$I$3:$I$207,'Raw NGCD Costs'!$D$3:$D$207,'NGCD Cost Summary'!$B90,'Raw NGCD Costs'!$E$3:$E$207,'NGCD Cost Summary'!$C90)</f>
        <v>27</v>
      </c>
      <c r="H90" s="19">
        <f>AVERAGEIFS('Raw NGCD Costs'!$J$3:$J$207,'Raw NGCD Costs'!$D$3:$D$207,'NGCD Cost Summary'!$B90,'Raw NGCD Costs'!$E$3:$E$207,'NGCD Cost Summary'!$C90)</f>
        <v>28.94</v>
      </c>
      <c r="I90" s="19" t="str">
        <f>INDEX('Raw NGCD Costs'!$K$3:$K$207,MATCH(CONCATENATE('NGCD Cost Summary'!$B90,'NGCD Cost Summary'!$C90),'Raw NGCD Costs'!$A$3:$A$207,0))</f>
        <v>Yes</v>
      </c>
    </row>
    <row r="91" spans="2:9" x14ac:dyDescent="0.3">
      <c r="B91" s="6" t="s">
        <v>15</v>
      </c>
      <c r="C91" s="6" t="s">
        <v>134</v>
      </c>
      <c r="D91" s="18">
        <f>AVERAGEIFS('Raw NGCD Costs'!$F$3:$F$207,'Raw NGCD Costs'!$D$3:$D$207,'NGCD Cost Summary'!$B91,'Raw NGCD Costs'!$E$3:$E$207,'NGCD Cost Summary'!$C91)</f>
        <v>1099</v>
      </c>
      <c r="E91" s="19">
        <f>AVERAGEIFS('Raw NGCD Costs'!$G$3:$G$207,'Raw NGCD Costs'!$D$3:$D$207,'NGCD Cost Summary'!$B91,'Raw NGCD Costs'!$E$3:$E$207,'NGCD Cost Summary'!$C91)</f>
        <v>7.4</v>
      </c>
      <c r="F91" s="19">
        <f>AVERAGEIFS('Raw NGCD Costs'!$H$3:$H$207,'Raw NGCD Costs'!$D$3:$D$207,'NGCD Cost Summary'!$B91,'Raw NGCD Costs'!$E$3:$E$207,'NGCD Cost Summary'!$C91)</f>
        <v>38</v>
      </c>
      <c r="G91" s="19">
        <f>AVERAGEIFS('Raw NGCD Costs'!$I$3:$I$207,'Raw NGCD Costs'!$D$3:$D$207,'NGCD Cost Summary'!$B91,'Raw NGCD Costs'!$E$3:$E$207,'NGCD Cost Summary'!$C91)</f>
        <v>27</v>
      </c>
      <c r="H91" s="19">
        <f>AVERAGEIFS('Raw NGCD Costs'!$J$3:$J$207,'Raw NGCD Costs'!$D$3:$D$207,'NGCD Cost Summary'!$B91,'Raw NGCD Costs'!$E$3:$E$207,'NGCD Cost Summary'!$C91)</f>
        <v>31</v>
      </c>
      <c r="I91" s="19" t="str">
        <f>INDEX('Raw NGCD Costs'!$K$3:$K$207,MATCH(CONCATENATE('NGCD Cost Summary'!$B91,'NGCD Cost Summary'!$C91),'Raw NGCD Costs'!$A$3:$A$207,0))</f>
        <v>Yes</v>
      </c>
    </row>
    <row r="92" spans="2:9" x14ac:dyDescent="0.3">
      <c r="B92" s="6" t="s">
        <v>15</v>
      </c>
      <c r="C92" s="6" t="s">
        <v>266</v>
      </c>
      <c r="D92" s="18">
        <f>AVERAGEIFS('Raw NGCD Costs'!$F$3:$F$207,'Raw NGCD Costs'!$D$3:$D$207,'NGCD Cost Summary'!$B92,'Raw NGCD Costs'!$E$3:$E$207,'NGCD Cost Summary'!$C92)</f>
        <v>1299</v>
      </c>
      <c r="E92" s="19">
        <f>AVERAGEIFS('Raw NGCD Costs'!$G$3:$G$207,'Raw NGCD Costs'!$D$3:$D$207,'NGCD Cost Summary'!$B92,'Raw NGCD Costs'!$E$3:$E$207,'NGCD Cost Summary'!$C92)</f>
        <v>7.4</v>
      </c>
      <c r="F92" s="19">
        <f>AVERAGEIFS('Raw NGCD Costs'!$H$3:$H$207,'Raw NGCD Costs'!$D$3:$D$207,'NGCD Cost Summary'!$B92,'Raw NGCD Costs'!$E$3:$E$207,'NGCD Cost Summary'!$C92)</f>
        <v>38</v>
      </c>
      <c r="G92" s="19">
        <f>AVERAGEIFS('Raw NGCD Costs'!$I$3:$I$207,'Raw NGCD Costs'!$D$3:$D$207,'NGCD Cost Summary'!$B92,'Raw NGCD Costs'!$E$3:$E$207,'NGCD Cost Summary'!$C92)</f>
        <v>27</v>
      </c>
      <c r="H92" s="19">
        <f>AVERAGEIFS('Raw NGCD Costs'!$J$3:$J$207,'Raw NGCD Costs'!$D$3:$D$207,'NGCD Cost Summary'!$B92,'Raw NGCD Costs'!$E$3:$E$207,'NGCD Cost Summary'!$C92)</f>
        <v>31</v>
      </c>
      <c r="I92" s="19" t="str">
        <f>INDEX('Raw NGCD Costs'!$K$3:$K$207,MATCH(CONCATENATE('NGCD Cost Summary'!$B92,'NGCD Cost Summary'!$C92),'Raw NGCD Costs'!$A$3:$A$207,0))</f>
        <v>Yes</v>
      </c>
    </row>
    <row r="93" spans="2:9" x14ac:dyDescent="0.3">
      <c r="B93" s="6" t="s">
        <v>15</v>
      </c>
      <c r="C93" s="6" t="s">
        <v>267</v>
      </c>
      <c r="D93" s="18">
        <f>AVERAGEIFS('Raw NGCD Costs'!$F$3:$F$207,'Raw NGCD Costs'!$D$3:$D$207,'NGCD Cost Summary'!$B93,'Raw NGCD Costs'!$E$3:$E$207,'NGCD Cost Summary'!$C93)</f>
        <v>748.5</v>
      </c>
      <c r="E93" s="19">
        <f>AVERAGEIFS('Raw NGCD Costs'!$G$3:$G$207,'Raw NGCD Costs'!$D$3:$D$207,'NGCD Cost Summary'!$B93,'Raw NGCD Costs'!$E$3:$E$207,'NGCD Cost Summary'!$C93)</f>
        <v>7</v>
      </c>
      <c r="F93" s="19">
        <f>AVERAGEIFS('Raw NGCD Costs'!$H$3:$H$207,'Raw NGCD Costs'!$D$3:$D$207,'NGCD Cost Summary'!$B93,'Raw NGCD Costs'!$E$3:$E$207,'NGCD Cost Summary'!$C93)</f>
        <v>43.4375</v>
      </c>
      <c r="G93" s="19">
        <f>AVERAGEIFS('Raw NGCD Costs'!$I$3:$I$207,'Raw NGCD Costs'!$D$3:$D$207,'NGCD Cost Summary'!$B93,'Raw NGCD Costs'!$E$3:$E$207,'NGCD Cost Summary'!$C93)</f>
        <v>29</v>
      </c>
      <c r="H93" s="19">
        <f>AVERAGEIFS('Raw NGCD Costs'!$J$3:$J$207,'Raw NGCD Costs'!$D$3:$D$207,'NGCD Cost Summary'!$B93,'Raw NGCD Costs'!$E$3:$E$207,'NGCD Cost Summary'!$C93)</f>
        <v>27.375</v>
      </c>
      <c r="I93" s="19" t="str">
        <f>INDEX('Raw NGCD Costs'!$K$3:$K$207,MATCH(CONCATENATE('NGCD Cost Summary'!$B93,'NGCD Cost Summary'!$C93),'Raw NGCD Costs'!$A$3:$A$207,0))</f>
        <v>No</v>
      </c>
    </row>
    <row r="94" spans="2:9" x14ac:dyDescent="0.3">
      <c r="B94" s="6" t="s">
        <v>14</v>
      </c>
      <c r="C94" s="6" t="s">
        <v>268</v>
      </c>
      <c r="D94" s="18">
        <f>AVERAGEIFS('Raw NGCD Costs'!$F$3:$F$207,'Raw NGCD Costs'!$D$3:$D$207,'NGCD Cost Summary'!$B94,'Raw NGCD Costs'!$E$3:$E$207,'NGCD Cost Summary'!$C94)</f>
        <v>728</v>
      </c>
      <c r="E94" s="19">
        <f>AVERAGEIFS('Raw NGCD Costs'!$G$3:$G$207,'Raw NGCD Costs'!$D$3:$D$207,'NGCD Cost Summary'!$B94,'Raw NGCD Costs'!$E$3:$E$207,'NGCD Cost Summary'!$C94)</f>
        <v>7.4</v>
      </c>
      <c r="F94" s="19">
        <f>AVERAGEIFS('Raw NGCD Costs'!$H$3:$H$207,'Raw NGCD Costs'!$D$3:$D$207,'NGCD Cost Summary'!$B94,'Raw NGCD Costs'!$E$3:$E$207,'NGCD Cost Summary'!$C94)</f>
        <v>44.28125</v>
      </c>
      <c r="G94" s="19">
        <f>AVERAGEIFS('Raw NGCD Costs'!$I$3:$I$207,'Raw NGCD Costs'!$D$3:$D$207,'NGCD Cost Summary'!$B94,'Raw NGCD Costs'!$E$3:$E$207,'NGCD Cost Summary'!$C94)</f>
        <v>27</v>
      </c>
      <c r="H94" s="19">
        <f>AVERAGEIFS('Raw NGCD Costs'!$J$3:$J$207,'Raw NGCD Costs'!$D$3:$D$207,'NGCD Cost Summary'!$B94,'Raw NGCD Costs'!$E$3:$E$207,'NGCD Cost Summary'!$C94)</f>
        <v>30.25</v>
      </c>
      <c r="I94" s="19" t="str">
        <f>INDEX('Raw NGCD Costs'!$K$3:$K$207,MATCH(CONCATENATE('NGCD Cost Summary'!$B94,'NGCD Cost Summary'!$C94),'Raw NGCD Costs'!$A$3:$A$207,0))</f>
        <v>No</v>
      </c>
    </row>
    <row r="95" spans="2:9" x14ac:dyDescent="0.3">
      <c r="B95" s="6" t="s">
        <v>92</v>
      </c>
      <c r="C95" s="6" t="s">
        <v>269</v>
      </c>
      <c r="D95" s="18">
        <f>AVERAGEIFS('Raw NGCD Costs'!$F$3:$F$207,'Raw NGCD Costs'!$D$3:$D$207,'NGCD Cost Summary'!$B95,'Raw NGCD Costs'!$E$3:$E$207,'NGCD Cost Summary'!$C95)</f>
        <v>999</v>
      </c>
      <c r="E95" s="19">
        <f>AVERAGEIFS('Raw NGCD Costs'!$G$3:$G$207,'Raw NGCD Costs'!$D$3:$D$207,'NGCD Cost Summary'!$B95,'Raw NGCD Costs'!$E$3:$E$207,'NGCD Cost Summary'!$C95)</f>
        <v>7.4</v>
      </c>
      <c r="F95" s="19">
        <f>AVERAGEIFS('Raw NGCD Costs'!$H$3:$H$207,'Raw NGCD Costs'!$D$3:$D$207,'NGCD Cost Summary'!$B95,'Raw NGCD Costs'!$E$3:$E$207,'NGCD Cost Summary'!$C95)</f>
        <v>46</v>
      </c>
      <c r="G95" s="19">
        <f>AVERAGEIFS('Raw NGCD Costs'!$I$3:$I$207,'Raw NGCD Costs'!$D$3:$D$207,'NGCD Cost Summary'!$B95,'Raw NGCD Costs'!$E$3:$E$207,'NGCD Cost Summary'!$C95)</f>
        <v>27</v>
      </c>
      <c r="H95" s="19">
        <f>AVERAGEIFS('Raw NGCD Costs'!$J$3:$J$207,'Raw NGCD Costs'!$D$3:$D$207,'NGCD Cost Summary'!$B95,'Raw NGCD Costs'!$E$3:$E$207,'NGCD Cost Summary'!$C95)</f>
        <v>30.5</v>
      </c>
      <c r="I95" s="19" t="str">
        <f>INDEX('Raw NGCD Costs'!$K$3:$K$207,MATCH(CONCATENATE('NGCD Cost Summary'!$B95,'NGCD Cost Summary'!$C95),'Raw NGCD Costs'!$A$3:$A$207,0))</f>
        <v>Yes</v>
      </c>
    </row>
    <row r="96" spans="2:9" x14ac:dyDescent="0.3">
      <c r="B96" s="6" t="s">
        <v>14</v>
      </c>
      <c r="C96" s="6" t="s">
        <v>270</v>
      </c>
      <c r="D96" s="18">
        <f>AVERAGEIFS('Raw NGCD Costs'!$F$3:$F$207,'Raw NGCD Costs'!$D$3:$D$207,'NGCD Cost Summary'!$B96,'Raw NGCD Costs'!$E$3:$E$207,'NGCD Cost Summary'!$C96)</f>
        <v>1099</v>
      </c>
      <c r="E96" s="19">
        <f>AVERAGEIFS('Raw NGCD Costs'!$G$3:$G$207,'Raw NGCD Costs'!$D$3:$D$207,'NGCD Cost Summary'!$B96,'Raw NGCD Costs'!$E$3:$E$207,'NGCD Cost Summary'!$C96)</f>
        <v>7.5</v>
      </c>
      <c r="F96" s="19">
        <f>AVERAGEIFS('Raw NGCD Costs'!$H$3:$H$207,'Raw NGCD Costs'!$D$3:$D$207,'NGCD Cost Summary'!$B96,'Raw NGCD Costs'!$E$3:$E$207,'NGCD Cost Summary'!$C96)</f>
        <v>38.700000000000003</v>
      </c>
      <c r="G96" s="19">
        <f>AVERAGEIFS('Raw NGCD Costs'!$I$3:$I$207,'Raw NGCD Costs'!$D$3:$D$207,'NGCD Cost Summary'!$B96,'Raw NGCD Costs'!$E$3:$E$207,'NGCD Cost Summary'!$C96)</f>
        <v>27</v>
      </c>
      <c r="H96" s="19">
        <f>AVERAGEIFS('Raw NGCD Costs'!$J$3:$J$207,'Raw NGCD Costs'!$D$3:$D$207,'NGCD Cost Summary'!$B96,'Raw NGCD Costs'!$E$3:$E$207,'NGCD Cost Summary'!$C96)</f>
        <v>32.4</v>
      </c>
      <c r="I96" s="19" t="str">
        <f>INDEX('Raw NGCD Costs'!$K$3:$K$207,MATCH(CONCATENATE('NGCD Cost Summary'!$B96,'NGCD Cost Summary'!$C96),'Raw NGCD Costs'!$A$3:$A$207,0))</f>
        <v>Yes</v>
      </c>
    </row>
    <row r="97" spans="2:9" x14ac:dyDescent="0.3">
      <c r="B97" s="6" t="s">
        <v>15</v>
      </c>
      <c r="C97" s="6" t="s">
        <v>149</v>
      </c>
      <c r="D97" s="18">
        <f>AVERAGEIFS('Raw NGCD Costs'!$F$3:$F$207,'Raw NGCD Costs'!$D$3:$D$207,'NGCD Cost Summary'!$B97,'Raw NGCD Costs'!$E$3:$E$207,'NGCD Cost Summary'!$C97)</f>
        <v>633.5</v>
      </c>
      <c r="E97" s="19">
        <f>AVERAGEIFS('Raw NGCD Costs'!$G$3:$G$207,'Raw NGCD Costs'!$D$3:$D$207,'NGCD Cost Summary'!$B97,'Raw NGCD Costs'!$E$3:$E$207,'NGCD Cost Summary'!$C97)</f>
        <v>7</v>
      </c>
      <c r="F97" s="19">
        <f>AVERAGEIFS('Raw NGCD Costs'!$H$3:$H$207,'Raw NGCD Costs'!$D$3:$D$207,'NGCD Cost Summary'!$B97,'Raw NGCD Costs'!$E$3:$E$207,'NGCD Cost Summary'!$C97)</f>
        <v>39.5</v>
      </c>
      <c r="G97" s="19">
        <f>AVERAGEIFS('Raw NGCD Costs'!$I$3:$I$207,'Raw NGCD Costs'!$D$3:$D$207,'NGCD Cost Summary'!$B97,'Raw NGCD Costs'!$E$3:$E$207,'NGCD Cost Summary'!$C97)</f>
        <v>29</v>
      </c>
      <c r="H97" s="19">
        <f>AVERAGEIFS('Raw NGCD Costs'!$J$3:$J$207,'Raw NGCD Costs'!$D$3:$D$207,'NGCD Cost Summary'!$B97,'Raw NGCD Costs'!$E$3:$E$207,'NGCD Cost Summary'!$C97)</f>
        <v>28.25</v>
      </c>
      <c r="I97" s="19" t="str">
        <f>INDEX('Raw NGCD Costs'!$K$3:$K$207,MATCH(CONCATENATE('NGCD Cost Summary'!$B97,'NGCD Cost Summary'!$C97),'Raw NGCD Costs'!$A$3:$A$207,0))</f>
        <v>No</v>
      </c>
    </row>
    <row r="98" spans="2:9" x14ac:dyDescent="0.3">
      <c r="B98" s="6" t="s">
        <v>94</v>
      </c>
      <c r="C98" s="6" t="s">
        <v>271</v>
      </c>
      <c r="D98" s="18">
        <f>AVERAGEIFS('Raw NGCD Costs'!$F$3:$F$207,'Raw NGCD Costs'!$D$3:$D$207,'NGCD Cost Summary'!$B98,'Raw NGCD Costs'!$E$3:$E$207,'NGCD Cost Summary'!$C98)</f>
        <v>1053.5</v>
      </c>
      <c r="E98" s="19">
        <f>AVERAGEIFS('Raw NGCD Costs'!$G$3:$G$207,'Raw NGCD Costs'!$D$3:$D$207,'NGCD Cost Summary'!$B98,'Raw NGCD Costs'!$E$3:$E$207,'NGCD Cost Summary'!$C98)</f>
        <v>8</v>
      </c>
      <c r="F98" s="19">
        <f>AVERAGEIFS('Raw NGCD Costs'!$H$3:$H$207,'Raw NGCD Costs'!$D$3:$D$207,'NGCD Cost Summary'!$B98,'Raw NGCD Costs'!$E$3:$E$207,'NGCD Cost Summary'!$C98)</f>
        <v>37.5</v>
      </c>
      <c r="G98" s="19">
        <f>AVERAGEIFS('Raw NGCD Costs'!$I$3:$I$207,'Raw NGCD Costs'!$D$3:$D$207,'NGCD Cost Summary'!$B98,'Raw NGCD Costs'!$E$3:$E$207,'NGCD Cost Summary'!$C98)</f>
        <v>27</v>
      </c>
      <c r="H98" s="19">
        <f>AVERAGEIFS('Raw NGCD Costs'!$J$3:$J$207,'Raw NGCD Costs'!$D$3:$D$207,'NGCD Cost Summary'!$B98,'Raw NGCD Costs'!$E$3:$E$207,'NGCD Cost Summary'!$C98)</f>
        <v>31.25</v>
      </c>
      <c r="I98" s="19" t="str">
        <f>INDEX('Raw NGCD Costs'!$K$3:$K$207,MATCH(CONCATENATE('NGCD Cost Summary'!$B98,'NGCD Cost Summary'!$C98),'Raw NGCD Costs'!$A$3:$A$207,0))</f>
        <v>Yes</v>
      </c>
    </row>
    <row r="99" spans="2:9" x14ac:dyDescent="0.3">
      <c r="B99" s="6" t="s">
        <v>94</v>
      </c>
      <c r="C99" s="6" t="s">
        <v>272</v>
      </c>
      <c r="D99" s="18">
        <f>AVERAGEIFS('Raw NGCD Costs'!$F$3:$F$207,'Raw NGCD Costs'!$D$3:$D$207,'NGCD Cost Summary'!$B99,'Raw NGCD Costs'!$E$3:$E$207,'NGCD Cost Summary'!$C99)</f>
        <v>942</v>
      </c>
      <c r="E99" s="19">
        <f>AVERAGEIFS('Raw NGCD Costs'!$G$3:$G$207,'Raw NGCD Costs'!$D$3:$D$207,'NGCD Cost Summary'!$B99,'Raw NGCD Costs'!$E$3:$E$207,'NGCD Cost Summary'!$C99)</f>
        <v>8</v>
      </c>
      <c r="F99" s="19">
        <f>AVERAGEIFS('Raw NGCD Costs'!$H$3:$H$207,'Raw NGCD Costs'!$D$3:$D$207,'NGCD Cost Summary'!$B99,'Raw NGCD Costs'!$E$3:$E$207,'NGCD Cost Summary'!$C99)</f>
        <v>38</v>
      </c>
      <c r="G99" s="19">
        <f>AVERAGEIFS('Raw NGCD Costs'!$I$3:$I$207,'Raw NGCD Costs'!$D$3:$D$207,'NGCD Cost Summary'!$B99,'Raw NGCD Costs'!$E$3:$E$207,'NGCD Cost Summary'!$C99)</f>
        <v>27</v>
      </c>
      <c r="H99" s="19">
        <f>AVERAGEIFS('Raw NGCD Costs'!$J$3:$J$207,'Raw NGCD Costs'!$D$3:$D$207,'NGCD Cost Summary'!$B99,'Raw NGCD Costs'!$E$3:$E$207,'NGCD Cost Summary'!$C99)</f>
        <v>31.5</v>
      </c>
      <c r="I99" s="19" t="str">
        <f>INDEX('Raw NGCD Costs'!$K$3:$K$207,MATCH(CONCATENATE('NGCD Cost Summary'!$B99,'NGCD Cost Summary'!$C99),'Raw NGCD Costs'!$A$3:$A$207,0))</f>
        <v>Yes</v>
      </c>
    </row>
    <row r="100" spans="2:9" x14ac:dyDescent="0.3">
      <c r="B100" s="6" t="s">
        <v>14</v>
      </c>
      <c r="C100" s="6" t="s">
        <v>274</v>
      </c>
      <c r="D100" s="18">
        <f>AVERAGEIFS('Raw NGCD Costs'!$F$3:$F$207,'Raw NGCD Costs'!$D$3:$D$207,'NGCD Cost Summary'!$B100,'Raw NGCD Costs'!$E$3:$E$207,'NGCD Cost Summary'!$C100)</f>
        <v>828</v>
      </c>
      <c r="E100" s="19">
        <f>AVERAGEIFS('Raw NGCD Costs'!$G$3:$G$207,'Raw NGCD Costs'!$D$3:$D$207,'NGCD Cost Summary'!$B100,'Raw NGCD Costs'!$E$3:$E$207,'NGCD Cost Summary'!$C100)</f>
        <v>7.5</v>
      </c>
      <c r="F100" s="19">
        <f>AVERAGEIFS('Raw NGCD Costs'!$H$3:$H$207,'Raw NGCD Costs'!$D$3:$D$207,'NGCD Cost Summary'!$B100,'Raw NGCD Costs'!$E$3:$E$207,'NGCD Cost Summary'!$C100)</f>
        <v>38.375</v>
      </c>
      <c r="G100" s="19">
        <f>AVERAGEIFS('Raw NGCD Costs'!$I$3:$I$207,'Raw NGCD Costs'!$D$3:$D$207,'NGCD Cost Summary'!$B100,'Raw NGCD Costs'!$E$3:$E$207,'NGCD Cost Summary'!$C100)</f>
        <v>27</v>
      </c>
      <c r="H100" s="19">
        <f>AVERAGEIFS('Raw NGCD Costs'!$J$3:$J$207,'Raw NGCD Costs'!$D$3:$D$207,'NGCD Cost Summary'!$B100,'Raw NGCD Costs'!$E$3:$E$207,'NGCD Cost Summary'!$C100)</f>
        <v>31.5</v>
      </c>
      <c r="I100" s="19" t="str">
        <f>INDEX('Raw NGCD Costs'!$K$3:$K$207,MATCH(CONCATENATE('NGCD Cost Summary'!$B100,'NGCD Cost Summary'!$C100),'Raw NGCD Costs'!$A$3:$A$207,0))</f>
        <v>No</v>
      </c>
    </row>
    <row r="101" spans="2:9" x14ac:dyDescent="0.3">
      <c r="B101" s="6" t="s">
        <v>248</v>
      </c>
      <c r="C101" s="6" t="s">
        <v>275</v>
      </c>
      <c r="D101" s="18">
        <f>AVERAGEIFS('Raw NGCD Costs'!$F$3:$F$207,'Raw NGCD Costs'!$D$3:$D$207,'NGCD Cost Summary'!$B101,'Raw NGCD Costs'!$E$3:$E$207,'NGCD Cost Summary'!$C101)</f>
        <v>543.5</v>
      </c>
      <c r="E101" s="19">
        <f>AVERAGEIFS('Raw NGCD Costs'!$G$3:$G$207,'Raw NGCD Costs'!$D$3:$D$207,'NGCD Cost Summary'!$B101,'Raw NGCD Costs'!$E$3:$E$207,'NGCD Cost Summary'!$C101)</f>
        <v>6.2</v>
      </c>
      <c r="F101" s="19">
        <f>AVERAGEIFS('Raw NGCD Costs'!$H$3:$H$207,'Raw NGCD Costs'!$D$3:$D$207,'NGCD Cost Summary'!$B101,'Raw NGCD Costs'!$E$3:$E$207,'NGCD Cost Summary'!$C101)</f>
        <v>44</v>
      </c>
      <c r="G101" s="19">
        <f>AVERAGEIFS('Raw NGCD Costs'!$I$3:$I$207,'Raw NGCD Costs'!$D$3:$D$207,'NGCD Cost Summary'!$B101,'Raw NGCD Costs'!$E$3:$E$207,'NGCD Cost Summary'!$C101)</f>
        <v>27</v>
      </c>
      <c r="H101" s="19">
        <f>AVERAGEIFS('Raw NGCD Costs'!$J$3:$J$207,'Raw NGCD Costs'!$D$3:$D$207,'NGCD Cost Summary'!$B101,'Raw NGCD Costs'!$E$3:$E$207,'NGCD Cost Summary'!$C101)</f>
        <v>26.375</v>
      </c>
      <c r="I101" s="19" t="str">
        <f>INDEX('Raw NGCD Costs'!$K$3:$K$207,MATCH(CONCATENATE('NGCD Cost Summary'!$B101,'NGCD Cost Summary'!$C101),'Raw NGCD Costs'!$A$3:$A$207,0))</f>
        <v>No</v>
      </c>
    </row>
    <row r="102" spans="2:9" x14ac:dyDescent="0.3">
      <c r="B102" s="6" t="s">
        <v>92</v>
      </c>
      <c r="C102" s="6" t="s">
        <v>276</v>
      </c>
      <c r="D102" s="18">
        <f>AVERAGEIFS('Raw NGCD Costs'!$F$3:$F$207,'Raw NGCD Costs'!$D$3:$D$207,'NGCD Cost Summary'!$B102,'Raw NGCD Costs'!$E$3:$E$207,'NGCD Cost Summary'!$C102)</f>
        <v>1399</v>
      </c>
      <c r="E102" s="19">
        <f>AVERAGEIFS('Raw NGCD Costs'!$G$3:$G$207,'Raw NGCD Costs'!$D$3:$D$207,'NGCD Cost Summary'!$B102,'Raw NGCD Costs'!$E$3:$E$207,'NGCD Cost Summary'!$C102)</f>
        <v>8.3000000000000007</v>
      </c>
      <c r="F102" s="19">
        <f>AVERAGEIFS('Raw NGCD Costs'!$H$3:$H$207,'Raw NGCD Costs'!$D$3:$D$207,'NGCD Cost Summary'!$B102,'Raw NGCD Costs'!$E$3:$E$207,'NGCD Cost Summary'!$C102)</f>
        <v>39.4</v>
      </c>
      <c r="G102" s="19">
        <f>AVERAGEIFS('Raw NGCD Costs'!$I$3:$I$207,'Raw NGCD Costs'!$D$3:$D$207,'NGCD Cost Summary'!$B102,'Raw NGCD Costs'!$E$3:$E$207,'NGCD Cost Summary'!$C102)</f>
        <v>28</v>
      </c>
      <c r="H102" s="19">
        <f>AVERAGEIFS('Raw NGCD Costs'!$J$3:$J$207,'Raw NGCD Costs'!$D$3:$D$207,'NGCD Cost Summary'!$B102,'Raw NGCD Costs'!$E$3:$E$207,'NGCD Cost Summary'!$C102)</f>
        <v>34</v>
      </c>
      <c r="I102" s="19" t="str">
        <f>INDEX('Raw NGCD Costs'!$K$3:$K$207,MATCH(CONCATENATE('NGCD Cost Summary'!$B102,'NGCD Cost Summary'!$C102),'Raw NGCD Costs'!$A$3:$A$207,0))</f>
        <v>No</v>
      </c>
    </row>
    <row r="103" spans="2:9" x14ac:dyDescent="0.3">
      <c r="B103" s="6" t="s">
        <v>95</v>
      </c>
      <c r="C103" s="6" t="s">
        <v>139</v>
      </c>
      <c r="D103" s="18">
        <f>AVERAGEIFS('Raw NGCD Costs'!$F$3:$F$207,'Raw NGCD Costs'!$D$3:$D$207,'NGCD Cost Summary'!$B103,'Raw NGCD Costs'!$E$3:$E$207,'NGCD Cost Summary'!$C103)</f>
        <v>1038</v>
      </c>
      <c r="E103" s="19">
        <f>AVERAGEIFS('Raw NGCD Costs'!$G$3:$G$207,'Raw NGCD Costs'!$D$3:$D$207,'NGCD Cost Summary'!$B103,'Raw NGCD Costs'!$E$3:$E$207,'NGCD Cost Summary'!$C103)</f>
        <v>7.4</v>
      </c>
      <c r="F103" s="19">
        <f>AVERAGEIFS('Raw NGCD Costs'!$H$3:$H$207,'Raw NGCD Costs'!$D$3:$D$207,'NGCD Cost Summary'!$B103,'Raw NGCD Costs'!$E$3:$E$207,'NGCD Cost Summary'!$C103)</f>
        <v>38.344999999999999</v>
      </c>
      <c r="G103" s="19">
        <f>AVERAGEIFS('Raw NGCD Costs'!$I$3:$I$207,'Raw NGCD Costs'!$D$3:$D$207,'NGCD Cost Summary'!$B103,'Raw NGCD Costs'!$E$3:$E$207,'NGCD Cost Summary'!$C103)</f>
        <v>27</v>
      </c>
      <c r="H103" s="19">
        <f>AVERAGEIFS('Raw NGCD Costs'!$J$3:$J$207,'Raw NGCD Costs'!$D$3:$D$207,'NGCD Cost Summary'!$B103,'Raw NGCD Costs'!$E$3:$E$207,'NGCD Cost Summary'!$C103)</f>
        <v>30</v>
      </c>
      <c r="I103" s="19" t="str">
        <f>INDEX('Raw NGCD Costs'!$K$3:$K$207,MATCH(CONCATENATE('NGCD Cost Summary'!$B103,'NGCD Cost Summary'!$C103),'Raw NGCD Costs'!$A$3:$A$207,0))</f>
        <v>Yes</v>
      </c>
    </row>
    <row r="104" spans="2:9" x14ac:dyDescent="0.3">
      <c r="B104" s="6" t="s">
        <v>15</v>
      </c>
      <c r="C104" s="6" t="s">
        <v>110</v>
      </c>
      <c r="D104" s="18">
        <f>AVERAGEIFS('Raw NGCD Costs'!$F$3:$F$207,'Raw NGCD Costs'!$D$3:$D$207,'NGCD Cost Summary'!$B104,'Raw NGCD Costs'!$E$3:$E$207,'NGCD Cost Summary'!$C104)</f>
        <v>723.5</v>
      </c>
      <c r="E104" s="19">
        <f>AVERAGEIFS('Raw NGCD Costs'!$G$3:$G$207,'Raw NGCD Costs'!$D$3:$D$207,'NGCD Cost Summary'!$B104,'Raw NGCD Costs'!$E$3:$E$207,'NGCD Cost Summary'!$C104)</f>
        <v>7</v>
      </c>
      <c r="F104" s="19">
        <f>AVERAGEIFS('Raw NGCD Costs'!$H$3:$H$207,'Raw NGCD Costs'!$D$3:$D$207,'NGCD Cost Summary'!$B104,'Raw NGCD Costs'!$E$3:$E$207,'NGCD Cost Summary'!$C104)</f>
        <v>39.375</v>
      </c>
      <c r="G104" s="19">
        <f>AVERAGEIFS('Raw NGCD Costs'!$I$3:$I$207,'Raw NGCD Costs'!$D$3:$D$207,'NGCD Cost Summary'!$B104,'Raw NGCD Costs'!$E$3:$E$207,'NGCD Cost Summary'!$C104)</f>
        <v>29</v>
      </c>
      <c r="H104" s="19">
        <f>AVERAGEIFS('Raw NGCD Costs'!$J$3:$J$207,'Raw NGCD Costs'!$D$3:$D$207,'NGCD Cost Summary'!$B104,'Raw NGCD Costs'!$E$3:$E$207,'NGCD Cost Summary'!$C104)</f>
        <v>27.625</v>
      </c>
      <c r="I104" s="19" t="str">
        <f>INDEX('Raw NGCD Costs'!$K$3:$K$207,MATCH(CONCATENATE('NGCD Cost Summary'!$B104,'NGCD Cost Summary'!$C104),'Raw NGCD Costs'!$A$3:$A$207,0))</f>
        <v>No</v>
      </c>
    </row>
    <row r="105" spans="2:9" x14ac:dyDescent="0.3">
      <c r="B105" s="6" t="s">
        <v>96</v>
      </c>
      <c r="C105" s="6" t="s">
        <v>150</v>
      </c>
      <c r="D105" s="18">
        <f>AVERAGEIFS('Raw NGCD Costs'!$F$3:$F$207,'Raw NGCD Costs'!$D$3:$D$207,'NGCD Cost Summary'!$B105,'Raw NGCD Costs'!$E$3:$E$207,'NGCD Cost Summary'!$C105)</f>
        <v>939.495</v>
      </c>
      <c r="E105" s="19">
        <f>AVERAGEIFS('Raw NGCD Costs'!$G$3:$G$207,'Raw NGCD Costs'!$D$3:$D$207,'NGCD Cost Summary'!$B105,'Raw NGCD Costs'!$E$3:$E$207,'NGCD Cost Summary'!$C105)</f>
        <v>8.8000000000000007</v>
      </c>
      <c r="F105" s="19">
        <f>AVERAGEIFS('Raw NGCD Costs'!$H$3:$H$207,'Raw NGCD Costs'!$D$3:$D$207,'NGCD Cost Summary'!$B105,'Raw NGCD Costs'!$E$3:$E$207,'NGCD Cost Summary'!$C105)</f>
        <v>40.75</v>
      </c>
      <c r="G105" s="19">
        <f>AVERAGEIFS('Raw NGCD Costs'!$I$3:$I$207,'Raw NGCD Costs'!$D$3:$D$207,'NGCD Cost Summary'!$B105,'Raw NGCD Costs'!$E$3:$E$207,'NGCD Cost Summary'!$C105)</f>
        <v>29</v>
      </c>
      <c r="H105" s="19">
        <f>AVERAGEIFS('Raw NGCD Costs'!$J$3:$J$207,'Raw NGCD Costs'!$D$3:$D$207,'NGCD Cost Summary'!$B105,'Raw NGCD Costs'!$E$3:$E$207,'NGCD Cost Summary'!$C105)</f>
        <v>32.125</v>
      </c>
      <c r="I105" s="19" t="str">
        <f>INDEX('Raw NGCD Costs'!$K$3:$K$207,MATCH(CONCATENATE('NGCD Cost Summary'!$B105,'NGCD Cost Summary'!$C105),'Raw NGCD Costs'!$A$3:$A$207,0))</f>
        <v>No</v>
      </c>
    </row>
    <row r="106" spans="2:9" x14ac:dyDescent="0.3">
      <c r="B106" s="6" t="s">
        <v>15</v>
      </c>
      <c r="C106" s="6" t="s">
        <v>353</v>
      </c>
      <c r="D106" s="18">
        <f>AVERAGEIFS('Raw NGCD Costs'!$F$3:$F$207,'Raw NGCD Costs'!$D$3:$D$207,'NGCD Cost Summary'!$B106,'Raw NGCD Costs'!$E$3:$E$207,'NGCD Cost Summary'!$C106)</f>
        <v>548</v>
      </c>
      <c r="E106" s="19">
        <f>AVERAGEIFS('Raw NGCD Costs'!$G$3:$G$207,'Raw NGCD Costs'!$D$3:$D$207,'NGCD Cost Summary'!$B106,'Raw NGCD Costs'!$E$3:$E$207,'NGCD Cost Summary'!$C106)</f>
        <v>7</v>
      </c>
      <c r="F106" s="19">
        <f>AVERAGEIFS('Raw NGCD Costs'!$H$3:$H$207,'Raw NGCD Costs'!$D$3:$D$207,'NGCD Cost Summary'!$B106,'Raw NGCD Costs'!$E$3:$E$207,'NGCD Cost Summary'!$C106)</f>
        <v>44.875</v>
      </c>
      <c r="G106" s="19">
        <f>AVERAGEIFS('Raw NGCD Costs'!$I$3:$I$207,'Raw NGCD Costs'!$D$3:$D$207,'NGCD Cost Summary'!$B106,'Raw NGCD Costs'!$E$3:$E$207,'NGCD Cost Summary'!$C106)</f>
        <v>29</v>
      </c>
      <c r="H106" s="19">
        <f>AVERAGEIFS('Raw NGCD Costs'!$J$3:$J$207,'Raw NGCD Costs'!$D$3:$D$207,'NGCD Cost Summary'!$B106,'Raw NGCD Costs'!$E$3:$E$207,'NGCD Cost Summary'!$C106)</f>
        <v>28.2</v>
      </c>
      <c r="I106" s="19" t="str">
        <f>INDEX('Raw NGCD Costs'!$K$3:$K$207,MATCH(CONCATENATE('NGCD Cost Summary'!$B106,'NGCD Cost Summary'!$C106),'Raw NGCD Costs'!$A$3:$A$207,0))</f>
        <v>No</v>
      </c>
    </row>
    <row r="107" spans="2:9" x14ac:dyDescent="0.3">
      <c r="B107" s="6" t="s">
        <v>14</v>
      </c>
      <c r="C107" s="6" t="s">
        <v>354</v>
      </c>
      <c r="D107" s="18">
        <f>AVERAGEIFS('Raw NGCD Costs'!$F$3:$F$207,'Raw NGCD Costs'!$D$3:$D$207,'NGCD Cost Summary'!$B107,'Raw NGCD Costs'!$E$3:$E$207,'NGCD Cost Summary'!$C107)</f>
        <v>828</v>
      </c>
      <c r="E107" s="19">
        <f>AVERAGEIFS('Raw NGCD Costs'!$G$3:$G$207,'Raw NGCD Costs'!$D$3:$D$207,'NGCD Cost Summary'!$B107,'Raw NGCD Costs'!$E$3:$E$207,'NGCD Cost Summary'!$C107)</f>
        <v>7.5</v>
      </c>
      <c r="F107" s="19">
        <f>AVERAGEIFS('Raw NGCD Costs'!$H$3:$H$207,'Raw NGCD Costs'!$D$3:$D$207,'NGCD Cost Summary'!$B107,'Raw NGCD Costs'!$E$3:$E$207,'NGCD Cost Summary'!$C107)</f>
        <v>38.75</v>
      </c>
      <c r="G107" s="19">
        <f>AVERAGEIFS('Raw NGCD Costs'!$I$3:$I$207,'Raw NGCD Costs'!$D$3:$D$207,'NGCD Cost Summary'!$B107,'Raw NGCD Costs'!$E$3:$E$207,'NGCD Cost Summary'!$C107)</f>
        <v>27</v>
      </c>
      <c r="H107" s="19">
        <f>AVERAGEIFS('Raw NGCD Costs'!$J$3:$J$207,'Raw NGCD Costs'!$D$3:$D$207,'NGCD Cost Summary'!$B107,'Raw NGCD Costs'!$E$3:$E$207,'NGCD Cost Summary'!$C107)</f>
        <v>31.5</v>
      </c>
      <c r="I107" s="19" t="str">
        <f>INDEX('Raw NGCD Costs'!$K$3:$K$207,MATCH(CONCATENATE('NGCD Cost Summary'!$B107,'NGCD Cost Summary'!$C107),'Raw NGCD Costs'!$A$3:$A$207,0))</f>
        <v>Yes</v>
      </c>
    </row>
    <row r="108" spans="2:9" x14ac:dyDescent="0.3">
      <c r="B108" s="6" t="s">
        <v>14</v>
      </c>
      <c r="C108" s="6" t="s">
        <v>355</v>
      </c>
      <c r="D108" s="18">
        <f>AVERAGEIFS('Raw NGCD Costs'!$F$3:$F$207,'Raw NGCD Costs'!$D$3:$D$207,'NGCD Cost Summary'!$B108,'Raw NGCD Costs'!$E$3:$E$207,'NGCD Cost Summary'!$C108)</f>
        <v>778</v>
      </c>
      <c r="E108" s="19">
        <f>AVERAGEIFS('Raw NGCD Costs'!$G$3:$G$207,'Raw NGCD Costs'!$D$3:$D$207,'NGCD Cost Summary'!$B108,'Raw NGCD Costs'!$E$3:$E$207,'NGCD Cost Summary'!$C108)</f>
        <v>7.5</v>
      </c>
      <c r="F108" s="19">
        <f>AVERAGEIFS('Raw NGCD Costs'!$H$3:$H$207,'Raw NGCD Costs'!$D$3:$D$207,'NGCD Cost Summary'!$B108,'Raw NGCD Costs'!$E$3:$E$207,'NGCD Cost Summary'!$C108)</f>
        <v>38.75</v>
      </c>
      <c r="G108" s="19">
        <f>AVERAGEIFS('Raw NGCD Costs'!$I$3:$I$207,'Raw NGCD Costs'!$D$3:$D$207,'NGCD Cost Summary'!$B108,'Raw NGCD Costs'!$E$3:$E$207,'NGCD Cost Summary'!$C108)</f>
        <v>27</v>
      </c>
      <c r="H108" s="19">
        <f>AVERAGEIFS('Raw NGCD Costs'!$J$3:$J$207,'Raw NGCD Costs'!$D$3:$D$207,'NGCD Cost Summary'!$B108,'Raw NGCD Costs'!$E$3:$E$207,'NGCD Cost Summary'!$C108)</f>
        <v>31.5</v>
      </c>
      <c r="I108" s="19" t="str">
        <f>INDEX('Raw NGCD Costs'!$K$3:$K$207,MATCH(CONCATENATE('NGCD Cost Summary'!$B108,'NGCD Cost Summary'!$C108),'Raw NGCD Costs'!$A$3:$A$207,0))</f>
        <v>No</v>
      </c>
    </row>
    <row r="109" spans="2:9" x14ac:dyDescent="0.3">
      <c r="B109" s="6" t="s">
        <v>14</v>
      </c>
      <c r="C109" s="6" t="s">
        <v>356</v>
      </c>
      <c r="D109" s="18">
        <f>AVERAGEIFS('Raw NGCD Costs'!$F$3:$F$207,'Raw NGCD Costs'!$D$3:$D$207,'NGCD Cost Summary'!$B109,'Raw NGCD Costs'!$E$3:$E$207,'NGCD Cost Summary'!$C109)</f>
        <v>1139</v>
      </c>
      <c r="E109" s="19">
        <f>AVERAGEIFS('Raw NGCD Costs'!$G$3:$G$207,'Raw NGCD Costs'!$D$3:$D$207,'NGCD Cost Summary'!$B109,'Raw NGCD Costs'!$E$3:$E$207,'NGCD Cost Summary'!$C109)</f>
        <v>7.4</v>
      </c>
      <c r="F109" s="19">
        <f>AVERAGEIFS('Raw NGCD Costs'!$H$3:$H$207,'Raw NGCD Costs'!$D$3:$D$207,'NGCD Cost Summary'!$B109,'Raw NGCD Costs'!$E$3:$E$207,'NGCD Cost Summary'!$C109)</f>
        <v>44.5625</v>
      </c>
      <c r="G109" s="19">
        <f>AVERAGEIFS('Raw NGCD Costs'!$I$3:$I$207,'Raw NGCD Costs'!$D$3:$D$207,'NGCD Cost Summary'!$B109,'Raw NGCD Costs'!$E$3:$E$207,'NGCD Cost Summary'!$C109)</f>
        <v>27</v>
      </c>
      <c r="H109" s="19">
        <f>AVERAGEIFS('Raw NGCD Costs'!$J$3:$J$207,'Raw NGCD Costs'!$D$3:$D$207,'NGCD Cost Summary'!$B109,'Raw NGCD Costs'!$E$3:$E$207,'NGCD Cost Summary'!$C109)</f>
        <v>30.25</v>
      </c>
      <c r="I109" s="19" t="str">
        <f>INDEX('Raw NGCD Costs'!$K$3:$K$207,MATCH(CONCATENATE('NGCD Cost Summary'!$B109,'NGCD Cost Summary'!$C109),'Raw NGCD Costs'!$A$3:$A$207,0))</f>
        <v>Yes</v>
      </c>
    </row>
    <row r="110" spans="2:9" x14ac:dyDescent="0.3">
      <c r="B110" s="6" t="s">
        <v>14</v>
      </c>
      <c r="C110" s="6" t="s">
        <v>357</v>
      </c>
      <c r="D110" s="18">
        <f>AVERAGEIFS('Raw NGCD Costs'!$F$3:$F$207,'Raw NGCD Costs'!$D$3:$D$207,'NGCD Cost Summary'!$B110,'Raw NGCD Costs'!$E$3:$E$207,'NGCD Cost Summary'!$C110)</f>
        <v>748</v>
      </c>
      <c r="E110" s="19">
        <f>AVERAGEIFS('Raw NGCD Costs'!$G$3:$G$207,'Raw NGCD Costs'!$D$3:$D$207,'NGCD Cost Summary'!$B110,'Raw NGCD Costs'!$E$3:$E$207,'NGCD Cost Summary'!$C110)</f>
        <v>7.4</v>
      </c>
      <c r="F110" s="19">
        <f>AVERAGEIFS('Raw NGCD Costs'!$H$3:$H$207,'Raw NGCD Costs'!$D$3:$D$207,'NGCD Cost Summary'!$B110,'Raw NGCD Costs'!$E$3:$E$207,'NGCD Cost Summary'!$C110)</f>
        <v>44.5625</v>
      </c>
      <c r="G110" s="19">
        <f>AVERAGEIFS('Raw NGCD Costs'!$I$3:$I$207,'Raw NGCD Costs'!$D$3:$D$207,'NGCD Cost Summary'!$B110,'Raw NGCD Costs'!$E$3:$E$207,'NGCD Cost Summary'!$C110)</f>
        <v>27</v>
      </c>
      <c r="H110" s="19">
        <f>AVERAGEIFS('Raw NGCD Costs'!$J$3:$J$207,'Raw NGCD Costs'!$D$3:$D$207,'NGCD Cost Summary'!$B110,'Raw NGCD Costs'!$E$3:$E$207,'NGCD Cost Summary'!$C110)</f>
        <v>30.25</v>
      </c>
      <c r="I110" s="19" t="str">
        <f>INDEX('Raw NGCD Costs'!$K$3:$K$207,MATCH(CONCATENATE('NGCD Cost Summary'!$B110,'NGCD Cost Summary'!$C110),'Raw NGCD Costs'!$A$3:$A$207,0))</f>
        <v>No</v>
      </c>
    </row>
    <row r="111" spans="2:9" x14ac:dyDescent="0.3">
      <c r="B111" s="6" t="s">
        <v>14</v>
      </c>
      <c r="C111" s="6" t="s">
        <v>358</v>
      </c>
      <c r="D111" s="18">
        <f>AVERAGEIFS('Raw NGCD Costs'!$F$3:$F$207,'Raw NGCD Costs'!$D$3:$D$207,'NGCD Cost Summary'!$B111,'Raw NGCD Costs'!$E$3:$E$207,'NGCD Cost Summary'!$C111)</f>
        <v>1259</v>
      </c>
      <c r="E111" s="19">
        <f>AVERAGEIFS('Raw NGCD Costs'!$G$3:$G$207,'Raw NGCD Costs'!$D$3:$D$207,'NGCD Cost Summary'!$B111,'Raw NGCD Costs'!$E$3:$E$207,'NGCD Cost Summary'!$C111)</f>
        <v>7.5</v>
      </c>
      <c r="F111" s="19">
        <f>AVERAGEIFS('Raw NGCD Costs'!$H$3:$H$207,'Raw NGCD Costs'!$D$3:$D$207,'NGCD Cost Summary'!$B111,'Raw NGCD Costs'!$E$3:$E$207,'NGCD Cost Summary'!$C111)</f>
        <v>38.75</v>
      </c>
      <c r="G111" s="19">
        <f>AVERAGEIFS('Raw NGCD Costs'!$I$3:$I$207,'Raw NGCD Costs'!$D$3:$D$207,'NGCD Cost Summary'!$B111,'Raw NGCD Costs'!$E$3:$E$207,'NGCD Cost Summary'!$C111)</f>
        <v>27</v>
      </c>
      <c r="H111" s="19">
        <f>AVERAGEIFS('Raw NGCD Costs'!$J$3:$J$207,'Raw NGCD Costs'!$D$3:$D$207,'NGCD Cost Summary'!$B111,'Raw NGCD Costs'!$E$3:$E$207,'NGCD Cost Summary'!$C111)</f>
        <v>32.625</v>
      </c>
      <c r="I111" s="19" t="str">
        <f>INDEX('Raw NGCD Costs'!$K$3:$K$207,MATCH(CONCATENATE('NGCD Cost Summary'!$B111,'NGCD Cost Summary'!$C111),'Raw NGCD Costs'!$A$3:$A$207,0))</f>
        <v>Yes</v>
      </c>
    </row>
    <row r="112" spans="2:9" x14ac:dyDescent="0.3">
      <c r="B112" s="6" t="s">
        <v>14</v>
      </c>
      <c r="C112" s="6" t="s">
        <v>359</v>
      </c>
      <c r="D112" s="18">
        <f>AVERAGEIFS('Raw NGCD Costs'!$F$3:$F$207,'Raw NGCD Costs'!$D$3:$D$207,'NGCD Cost Summary'!$B112,'Raw NGCD Costs'!$E$3:$E$207,'NGCD Cost Summary'!$C112)</f>
        <v>878</v>
      </c>
      <c r="E112" s="19">
        <f>AVERAGEIFS('Raw NGCD Costs'!$G$3:$G$207,'Raw NGCD Costs'!$D$3:$D$207,'NGCD Cost Summary'!$B112,'Raw NGCD Costs'!$E$3:$E$207,'NGCD Cost Summary'!$C112)</f>
        <v>7.5</v>
      </c>
      <c r="F112" s="19">
        <f>AVERAGEIFS('Raw NGCD Costs'!$H$3:$H$207,'Raw NGCD Costs'!$D$3:$D$207,'NGCD Cost Summary'!$B112,'Raw NGCD Costs'!$E$3:$E$207,'NGCD Cost Summary'!$C112)</f>
        <v>38.75</v>
      </c>
      <c r="G112" s="19">
        <f>AVERAGEIFS('Raw NGCD Costs'!$I$3:$I$207,'Raw NGCD Costs'!$D$3:$D$207,'NGCD Cost Summary'!$B112,'Raw NGCD Costs'!$E$3:$E$207,'NGCD Cost Summary'!$C112)</f>
        <v>27</v>
      </c>
      <c r="H112" s="19">
        <f>AVERAGEIFS('Raw NGCD Costs'!$J$3:$J$207,'Raw NGCD Costs'!$D$3:$D$207,'NGCD Cost Summary'!$B112,'Raw NGCD Costs'!$E$3:$E$207,'NGCD Cost Summary'!$C112)</f>
        <v>31.5</v>
      </c>
      <c r="I112" s="19" t="str">
        <f>INDEX('Raw NGCD Costs'!$K$3:$K$207,MATCH(CONCATENATE('NGCD Cost Summary'!$B112,'NGCD Cost Summary'!$C112),'Raw NGCD Costs'!$A$3:$A$207,0))</f>
        <v>Yes</v>
      </c>
    </row>
    <row r="113" spans="2:9" x14ac:dyDescent="0.3">
      <c r="B113" s="6" t="s">
        <v>14</v>
      </c>
      <c r="C113" s="6" t="s">
        <v>360</v>
      </c>
      <c r="D113" s="18">
        <f>AVERAGEIFS('Raw NGCD Costs'!$F$3:$F$207,'Raw NGCD Costs'!$D$3:$D$207,'NGCD Cost Summary'!$B113,'Raw NGCD Costs'!$E$3:$E$207,'NGCD Cost Summary'!$C113)</f>
        <v>829</v>
      </c>
      <c r="E113" s="19">
        <f>AVERAGEIFS('Raw NGCD Costs'!$G$3:$G$207,'Raw NGCD Costs'!$D$3:$D$207,'NGCD Cost Summary'!$B113,'Raw NGCD Costs'!$E$3:$E$207,'NGCD Cost Summary'!$C113)</f>
        <v>7.5</v>
      </c>
      <c r="F113" s="19">
        <f>AVERAGEIFS('Raw NGCD Costs'!$H$3:$H$207,'Raw NGCD Costs'!$D$3:$D$207,'NGCD Cost Summary'!$B113,'Raw NGCD Costs'!$E$3:$E$207,'NGCD Cost Summary'!$C113)</f>
        <v>38.75</v>
      </c>
      <c r="G113" s="19">
        <f>AVERAGEIFS('Raw NGCD Costs'!$I$3:$I$207,'Raw NGCD Costs'!$D$3:$D$207,'NGCD Cost Summary'!$B113,'Raw NGCD Costs'!$E$3:$E$207,'NGCD Cost Summary'!$C113)</f>
        <v>27</v>
      </c>
      <c r="H113" s="19">
        <f>AVERAGEIFS('Raw NGCD Costs'!$J$3:$J$207,'Raw NGCD Costs'!$D$3:$D$207,'NGCD Cost Summary'!$B113,'Raw NGCD Costs'!$E$3:$E$207,'NGCD Cost Summary'!$C113)</f>
        <v>31.5</v>
      </c>
      <c r="I113" s="19" t="str">
        <f>INDEX('Raw NGCD Costs'!$K$3:$K$207,MATCH(CONCATENATE('NGCD Cost Summary'!$B113,'NGCD Cost Summary'!$C113),'Raw NGCD Costs'!$A$3:$A$207,0))</f>
        <v>No</v>
      </c>
    </row>
    <row r="114" spans="2:9" x14ac:dyDescent="0.3">
      <c r="B114" s="6" t="s">
        <v>352</v>
      </c>
      <c r="C114" s="6" t="s">
        <v>361</v>
      </c>
      <c r="D114" s="18">
        <f>AVERAGEIFS('Raw NGCD Costs'!$F$3:$F$207,'Raw NGCD Costs'!$D$3:$D$207,'NGCD Cost Summary'!$B114,'Raw NGCD Costs'!$E$3:$E$207,'NGCD Cost Summary'!$C114)</f>
        <v>498</v>
      </c>
      <c r="E114" s="19">
        <f>AVERAGEIFS('Raw NGCD Costs'!$G$3:$G$207,'Raw NGCD Costs'!$D$3:$D$207,'NGCD Cost Summary'!$B114,'Raw NGCD Costs'!$E$3:$E$207,'NGCD Cost Summary'!$C114)</f>
        <v>6.5</v>
      </c>
      <c r="F114" s="19">
        <f>AVERAGEIFS('Raw NGCD Costs'!$H$3:$H$207,'Raw NGCD Costs'!$D$3:$D$207,'NGCD Cost Summary'!$B114,'Raw NGCD Costs'!$E$3:$E$207,'NGCD Cost Summary'!$C114)</f>
        <v>43</v>
      </c>
      <c r="G114" s="19">
        <f>AVERAGEIFS('Raw NGCD Costs'!$I$3:$I$207,'Raw NGCD Costs'!$D$3:$D$207,'NGCD Cost Summary'!$B114,'Raw NGCD Costs'!$E$3:$E$207,'NGCD Cost Summary'!$C114)</f>
        <v>29</v>
      </c>
      <c r="H114" s="19">
        <f>AVERAGEIFS('Raw NGCD Costs'!$J$3:$J$207,'Raw NGCD Costs'!$D$3:$D$207,'NGCD Cost Summary'!$B114,'Raw NGCD Costs'!$E$3:$E$207,'NGCD Cost Summary'!$C114)</f>
        <v>28.25</v>
      </c>
      <c r="I114" s="19" t="str">
        <f>INDEX('Raw NGCD Costs'!$K$3:$K$207,MATCH(CONCATENATE('NGCD Cost Summary'!$B114,'NGCD Cost Summary'!$C114),'Raw NGCD Costs'!$A$3:$A$207,0))</f>
        <v>No</v>
      </c>
    </row>
    <row r="115" spans="2:9" x14ac:dyDescent="0.3">
      <c r="B115" s="6" t="s">
        <v>92</v>
      </c>
      <c r="C115" s="6" t="s">
        <v>362</v>
      </c>
      <c r="D115" s="18">
        <f>AVERAGEIFS('Raw NGCD Costs'!$F$3:$F$207,'Raw NGCD Costs'!$D$3:$D$207,'NGCD Cost Summary'!$B115,'Raw NGCD Costs'!$E$3:$E$207,'NGCD Cost Summary'!$C115)</f>
        <v>1139</v>
      </c>
      <c r="E115" s="19">
        <f>AVERAGEIFS('Raw NGCD Costs'!$G$3:$G$207,'Raw NGCD Costs'!$D$3:$D$207,'NGCD Cost Summary'!$B115,'Raw NGCD Costs'!$E$3:$E$207,'NGCD Cost Summary'!$C115)</f>
        <v>7.5</v>
      </c>
      <c r="F115" s="19">
        <f>AVERAGEIFS('Raw NGCD Costs'!$H$3:$H$207,'Raw NGCD Costs'!$D$3:$D$207,'NGCD Cost Summary'!$B115,'Raw NGCD Costs'!$E$3:$E$207,'NGCD Cost Summary'!$C115)</f>
        <v>39.375</v>
      </c>
      <c r="G115" s="19">
        <f>AVERAGEIFS('Raw NGCD Costs'!$I$3:$I$207,'Raw NGCD Costs'!$D$3:$D$207,'NGCD Cost Summary'!$B115,'Raw NGCD Costs'!$E$3:$E$207,'NGCD Cost Summary'!$C115)</f>
        <v>27</v>
      </c>
      <c r="H115" s="19">
        <f>AVERAGEIFS('Raw NGCD Costs'!$J$3:$J$207,'Raw NGCD Costs'!$D$3:$D$207,'NGCD Cost Summary'!$B115,'Raw NGCD Costs'!$E$3:$E$207,'NGCD Cost Summary'!$C115)</f>
        <v>33</v>
      </c>
      <c r="I115" s="19" t="str">
        <f>INDEX('Raw NGCD Costs'!$K$3:$K$207,MATCH(CONCATENATE('NGCD Cost Summary'!$B115,'NGCD Cost Summary'!$C115),'Raw NGCD Costs'!$A$3:$A$207,0))</f>
        <v>No</v>
      </c>
    </row>
    <row r="116" spans="2:9" x14ac:dyDescent="0.3">
      <c r="B116" s="6" t="s">
        <v>96</v>
      </c>
      <c r="C116" s="6" t="s">
        <v>363</v>
      </c>
      <c r="D116" s="18">
        <f>AVERAGEIFS('Raw NGCD Costs'!$F$3:$F$207,'Raw NGCD Costs'!$D$3:$D$207,'NGCD Cost Summary'!$B116,'Raw NGCD Costs'!$E$3:$E$207,'NGCD Cost Summary'!$C116)</f>
        <v>798</v>
      </c>
      <c r="E116" s="19">
        <f>AVERAGEIFS('Raw NGCD Costs'!$G$3:$G$207,'Raw NGCD Costs'!$D$3:$D$207,'NGCD Cost Summary'!$B116,'Raw NGCD Costs'!$E$3:$E$207,'NGCD Cost Summary'!$C116)</f>
        <v>7.4</v>
      </c>
      <c r="F116" s="19">
        <f>AVERAGEIFS('Raw NGCD Costs'!$H$3:$H$207,'Raw NGCD Costs'!$D$3:$D$207,'NGCD Cost Summary'!$B116,'Raw NGCD Costs'!$E$3:$E$207,'NGCD Cost Summary'!$C116)</f>
        <v>41.75</v>
      </c>
      <c r="G116" s="19">
        <f>AVERAGEIFS('Raw NGCD Costs'!$I$3:$I$207,'Raw NGCD Costs'!$D$3:$D$207,'NGCD Cost Summary'!$B116,'Raw NGCD Costs'!$E$3:$E$207,'NGCD Cost Summary'!$C116)</f>
        <v>27</v>
      </c>
      <c r="H116" s="19">
        <f>AVERAGEIFS('Raw NGCD Costs'!$J$3:$J$207,'Raw NGCD Costs'!$D$3:$D$207,'NGCD Cost Summary'!$B116,'Raw NGCD Costs'!$E$3:$E$207,'NGCD Cost Summary'!$C116)</f>
        <v>30</v>
      </c>
      <c r="I116" s="19" t="str">
        <f>INDEX('Raw NGCD Costs'!$K$3:$K$207,MATCH(CONCATENATE('NGCD Cost Summary'!$B116,'NGCD Cost Summary'!$C116),'Raw NGCD Costs'!$A$3:$A$207,0))</f>
        <v>No</v>
      </c>
    </row>
    <row r="117" spans="2:9" x14ac:dyDescent="0.3">
      <c r="B117" s="6" t="s">
        <v>94</v>
      </c>
      <c r="C117" s="6" t="s">
        <v>364</v>
      </c>
      <c r="D117" s="18">
        <f>AVERAGEIFS('Raw NGCD Costs'!$F$3:$F$207,'Raw NGCD Costs'!$D$3:$D$207,'NGCD Cost Summary'!$B117,'Raw NGCD Costs'!$E$3:$E$207,'NGCD Cost Summary'!$C117)</f>
        <v>1044</v>
      </c>
      <c r="E117" s="19">
        <f>AVERAGEIFS('Raw NGCD Costs'!$G$3:$G$207,'Raw NGCD Costs'!$D$3:$D$207,'NGCD Cost Summary'!$B117,'Raw NGCD Costs'!$E$3:$E$207,'NGCD Cost Summary'!$C117)</f>
        <v>8</v>
      </c>
      <c r="F117" s="19">
        <f>AVERAGEIFS('Raw NGCD Costs'!$H$3:$H$207,'Raw NGCD Costs'!$D$3:$D$207,'NGCD Cost Summary'!$B117,'Raw NGCD Costs'!$E$3:$E$207,'NGCD Cost Summary'!$C117)</f>
        <v>37</v>
      </c>
      <c r="G117" s="19">
        <f>AVERAGEIFS('Raw NGCD Costs'!$I$3:$I$207,'Raw NGCD Costs'!$D$3:$D$207,'NGCD Cost Summary'!$B117,'Raw NGCD Costs'!$E$3:$E$207,'NGCD Cost Summary'!$C117)</f>
        <v>27</v>
      </c>
      <c r="H117" s="19">
        <f>AVERAGEIFS('Raw NGCD Costs'!$J$3:$J$207,'Raw NGCD Costs'!$D$3:$D$207,'NGCD Cost Summary'!$B117,'Raw NGCD Costs'!$E$3:$E$207,'NGCD Cost Summary'!$C117)</f>
        <v>31.5</v>
      </c>
      <c r="I117" s="19" t="str">
        <f>INDEX('Raw NGCD Costs'!$K$3:$K$207,MATCH(CONCATENATE('NGCD Cost Summary'!$B117,'NGCD Cost Summary'!$C117),'Raw NGCD Costs'!$A$3:$A$207,0))</f>
        <v>Yes</v>
      </c>
    </row>
    <row r="118" spans="2:9" x14ac:dyDescent="0.3">
      <c r="B118" s="6" t="s">
        <v>96</v>
      </c>
      <c r="C118" s="6" t="s">
        <v>129</v>
      </c>
      <c r="D118" s="18">
        <f>AVERAGEIFS('Raw NGCD Costs'!$F$3:$F$207,'Raw NGCD Costs'!$D$3:$D$207,'NGCD Cost Summary'!$B118,'Raw NGCD Costs'!$E$3:$E$207,'NGCD Cost Summary'!$C118)</f>
        <v>668</v>
      </c>
      <c r="E118" s="19">
        <f>AVERAGEIFS('Raw NGCD Costs'!$G$3:$G$207,'Raw NGCD Costs'!$D$3:$D$207,'NGCD Cost Summary'!$B118,'Raw NGCD Costs'!$E$3:$E$207,'NGCD Cost Summary'!$C118)</f>
        <v>7</v>
      </c>
      <c r="F118" s="19">
        <f>AVERAGEIFS('Raw NGCD Costs'!$H$3:$H$207,'Raw NGCD Costs'!$D$3:$D$207,'NGCD Cost Summary'!$B118,'Raw NGCD Costs'!$E$3:$E$207,'NGCD Cost Summary'!$C118)</f>
        <v>37.75</v>
      </c>
      <c r="G118" s="19">
        <f>AVERAGEIFS('Raw NGCD Costs'!$I$3:$I$207,'Raw NGCD Costs'!$D$3:$D$207,'NGCD Cost Summary'!$B118,'Raw NGCD Costs'!$E$3:$E$207,'NGCD Cost Summary'!$C118)</f>
        <v>29</v>
      </c>
      <c r="H118" s="19">
        <f>AVERAGEIFS('Raw NGCD Costs'!$J$3:$J$207,'Raw NGCD Costs'!$D$3:$D$207,'NGCD Cost Summary'!$B118,'Raw NGCD Costs'!$E$3:$E$207,'NGCD Cost Summary'!$C118)</f>
        <v>28.25</v>
      </c>
      <c r="I118" s="19" t="str">
        <f>INDEX('Raw NGCD Costs'!$K$3:$K$207,MATCH(CONCATENATE('NGCD Cost Summary'!$B118,'NGCD Cost Summary'!$C118),'Raw NGCD Costs'!$A$3:$A$207,0))</f>
        <v>No</v>
      </c>
    </row>
    <row r="119" spans="2:9" x14ac:dyDescent="0.3">
      <c r="B119" s="6" t="s">
        <v>15</v>
      </c>
      <c r="C119" s="6" t="s">
        <v>273</v>
      </c>
      <c r="D119" s="18">
        <f>AVERAGEIFS('Raw NGCD Costs'!$F$3:$F$207,'Raw NGCD Costs'!$D$3:$D$207,'NGCD Cost Summary'!$B119,'Raw NGCD Costs'!$E$3:$E$207,'NGCD Cost Summary'!$C119)</f>
        <v>964.32</v>
      </c>
      <c r="E119" s="19">
        <f>AVERAGEIFS('Raw NGCD Costs'!$G$3:$G$207,'Raw NGCD Costs'!$D$3:$D$207,'NGCD Cost Summary'!$B119,'Raw NGCD Costs'!$E$3:$E$207,'NGCD Cost Summary'!$C119)</f>
        <v>8.8000000000000007</v>
      </c>
      <c r="F119" s="19">
        <f>AVERAGEIFS('Raw NGCD Costs'!$H$3:$H$207,'Raw NGCD Costs'!$D$3:$D$207,'NGCD Cost Summary'!$B119,'Raw NGCD Costs'!$E$3:$E$207,'NGCD Cost Summary'!$C119)</f>
        <v>39.5</v>
      </c>
      <c r="G119" s="19">
        <f>AVERAGEIFS('Raw NGCD Costs'!$I$3:$I$207,'Raw NGCD Costs'!$D$3:$D$207,'NGCD Cost Summary'!$B119,'Raw NGCD Costs'!$E$3:$E$207,'NGCD Cost Summary'!$C119)</f>
        <v>29</v>
      </c>
      <c r="H119" s="19">
        <f>AVERAGEIFS('Raw NGCD Costs'!$J$3:$J$207,'Raw NGCD Costs'!$D$3:$D$207,'NGCD Cost Summary'!$B119,'Raw NGCD Costs'!$E$3:$E$207,'NGCD Cost Summary'!$C119)</f>
        <v>32.25</v>
      </c>
      <c r="I119" s="19" t="str">
        <f>INDEX('Raw NGCD Costs'!$K$3:$K$207,MATCH(CONCATENATE('NGCD Cost Summary'!$B119,'NGCD Cost Summary'!$C119),'Raw NGCD Costs'!$A$3:$A$207,0))</f>
        <v>No</v>
      </c>
    </row>
    <row r="120" spans="2:9" x14ac:dyDescent="0.3">
      <c r="B120" s="6" t="s">
        <v>96</v>
      </c>
      <c r="C120" s="6" t="s">
        <v>415</v>
      </c>
      <c r="D120" s="18">
        <f>AVERAGEIFS('Raw NGCD Costs'!$F$3:$F$207,'Raw NGCD Costs'!$D$3:$D$207,'NGCD Cost Summary'!$B120,'Raw NGCD Costs'!$E$3:$E$207,'NGCD Cost Summary'!$C120)</f>
        <v>989</v>
      </c>
      <c r="E120" s="19">
        <f>AVERAGEIFS('Raw NGCD Costs'!$G$3:$G$207,'Raw NGCD Costs'!$D$3:$D$207,'NGCD Cost Summary'!$B120,'Raw NGCD Costs'!$E$3:$E$207,'NGCD Cost Summary'!$C120)</f>
        <v>7</v>
      </c>
      <c r="F120" s="19">
        <f>AVERAGEIFS('Raw NGCD Costs'!$H$3:$H$207,'Raw NGCD Costs'!$D$3:$D$207,'NGCD Cost Summary'!$B120,'Raw NGCD Costs'!$E$3:$E$207,'NGCD Cost Summary'!$C120)</f>
        <v>37.25</v>
      </c>
      <c r="G120" s="19">
        <f>AVERAGEIFS('Raw NGCD Costs'!$I$3:$I$207,'Raw NGCD Costs'!$D$3:$D$207,'NGCD Cost Summary'!$B120,'Raw NGCD Costs'!$E$3:$E$207,'NGCD Cost Summary'!$C120)</f>
        <v>29</v>
      </c>
      <c r="H120" s="19">
        <f>AVERAGEIFS('Raw NGCD Costs'!$J$3:$J$207,'Raw NGCD Costs'!$D$3:$D$207,'NGCD Cost Summary'!$B120,'Raw NGCD Costs'!$E$3:$E$207,'NGCD Cost Summary'!$C120)</f>
        <v>28.25</v>
      </c>
      <c r="I120" s="19" t="str">
        <f>INDEX('Raw NGCD Costs'!$K$3:$K$207,MATCH(CONCATENATE('NGCD Cost Summary'!$B120,'NGCD Cost Summary'!$C120),'Raw NGCD Costs'!$A$3:$A$207,0))</f>
        <v>No</v>
      </c>
    </row>
    <row r="121" spans="2:9" x14ac:dyDescent="0.3">
      <c r="B121" s="6" t="s">
        <v>15</v>
      </c>
      <c r="C121" s="6" t="s">
        <v>176</v>
      </c>
      <c r="D121" s="18">
        <f>AVERAGEIFS('Raw NGCD Costs'!$F$3:$F$207,'Raw NGCD Costs'!$D$3:$D$207,'NGCD Cost Summary'!$B121,'Raw NGCD Costs'!$E$3:$E$207,'NGCD Cost Summary'!$C121)</f>
        <v>798</v>
      </c>
      <c r="E121" s="19">
        <f>AVERAGEIFS('Raw NGCD Costs'!$G$3:$G$207,'Raw NGCD Costs'!$D$3:$D$207,'NGCD Cost Summary'!$B121,'Raw NGCD Costs'!$E$3:$E$207,'NGCD Cost Summary'!$C121)</f>
        <v>8.8000000000000007</v>
      </c>
      <c r="F121" s="19">
        <f>AVERAGEIFS('Raw NGCD Costs'!$H$3:$H$207,'Raw NGCD Costs'!$D$3:$D$207,'NGCD Cost Summary'!$B121,'Raw NGCD Costs'!$E$3:$E$207,'NGCD Cost Summary'!$C121)</f>
        <v>39.5</v>
      </c>
      <c r="G121" s="19">
        <f>AVERAGEIFS('Raw NGCD Costs'!$I$3:$I$207,'Raw NGCD Costs'!$D$3:$D$207,'NGCD Cost Summary'!$B121,'Raw NGCD Costs'!$E$3:$E$207,'NGCD Cost Summary'!$C121)</f>
        <v>29</v>
      </c>
      <c r="H121" s="19">
        <f>AVERAGEIFS('Raw NGCD Costs'!$J$3:$J$207,'Raw NGCD Costs'!$D$3:$D$207,'NGCD Cost Summary'!$B121,'Raw NGCD Costs'!$E$3:$E$207,'NGCD Cost Summary'!$C121)</f>
        <v>32.25</v>
      </c>
      <c r="I121" s="19" t="str">
        <f>INDEX('Raw NGCD Costs'!$K$3:$K$207,MATCH(CONCATENATE('NGCD Cost Summary'!$B121,'NGCD Cost Summary'!$C121),'Raw NGCD Costs'!$A$3:$A$207,0))</f>
        <v>No</v>
      </c>
    </row>
    <row r="122" spans="2:9" x14ac:dyDescent="0.3">
      <c r="B122" s="6" t="s">
        <v>15</v>
      </c>
      <c r="C122" s="6" t="s">
        <v>416</v>
      </c>
      <c r="D122" s="18">
        <f>AVERAGEIFS('Raw NGCD Costs'!$F$3:$F$207,'Raw NGCD Costs'!$D$3:$D$207,'NGCD Cost Summary'!$B122,'Raw NGCD Costs'!$E$3:$E$207,'NGCD Cost Summary'!$C122)</f>
        <v>899</v>
      </c>
      <c r="E122" s="19">
        <f>AVERAGEIFS('Raw NGCD Costs'!$G$3:$G$207,'Raw NGCD Costs'!$D$3:$D$207,'NGCD Cost Summary'!$B122,'Raw NGCD Costs'!$E$3:$E$207,'NGCD Cost Summary'!$C122)</f>
        <v>7.4</v>
      </c>
      <c r="F122" s="19">
        <f>AVERAGEIFS('Raw NGCD Costs'!$H$3:$H$207,'Raw NGCD Costs'!$D$3:$D$207,'NGCD Cost Summary'!$B122,'Raw NGCD Costs'!$E$3:$E$207,'NGCD Cost Summary'!$C122)</f>
        <v>36.6875</v>
      </c>
      <c r="G122" s="19">
        <f>AVERAGEIFS('Raw NGCD Costs'!$I$3:$I$207,'Raw NGCD Costs'!$D$3:$D$207,'NGCD Cost Summary'!$B122,'Raw NGCD Costs'!$E$3:$E$207,'NGCD Cost Summary'!$C122)</f>
        <v>27</v>
      </c>
      <c r="H122" s="19">
        <f>AVERAGEIFS('Raw NGCD Costs'!$J$3:$J$207,'Raw NGCD Costs'!$D$3:$D$207,'NGCD Cost Summary'!$B122,'Raw NGCD Costs'!$E$3:$E$207,'NGCD Cost Summary'!$C122)</f>
        <v>30</v>
      </c>
      <c r="I122" s="19" t="str">
        <f>INDEX('Raw NGCD Costs'!$K$3:$K$207,MATCH(CONCATENATE('NGCD Cost Summary'!$B122,'NGCD Cost Summary'!$C122),'Raw NGCD Costs'!$A$3:$A$207,0))</f>
        <v>No</v>
      </c>
    </row>
    <row r="123" spans="2:9" x14ac:dyDescent="0.3">
      <c r="B123" s="7" t="s">
        <v>96</v>
      </c>
      <c r="C123" s="7" t="s">
        <v>104</v>
      </c>
      <c r="D123" s="20">
        <f>AVERAGEIFS('Raw NGCD Costs'!$F$3:$F$207,'Raw NGCD Costs'!$D$3:$D$207,'NGCD Cost Summary'!$B123,'Raw NGCD Costs'!$E$3:$E$207,'NGCD Cost Summary'!$C123)</f>
        <v>1014.72</v>
      </c>
      <c r="E123" s="21">
        <f>AVERAGEIFS('Raw NGCD Costs'!$G$3:$G$207,'Raw NGCD Costs'!$D$3:$D$207,'NGCD Cost Summary'!$B123,'Raw NGCD Costs'!$E$3:$E$207,'NGCD Cost Summary'!$C123)</f>
        <v>8.8000000000000007</v>
      </c>
      <c r="F123" s="21">
        <f>AVERAGEIFS('Raw NGCD Costs'!$H$3:$H$207,'Raw NGCD Costs'!$D$3:$D$207,'NGCD Cost Summary'!$B123,'Raw NGCD Costs'!$E$3:$E$207,'NGCD Cost Summary'!$C123)</f>
        <v>39.5</v>
      </c>
      <c r="G123" s="21">
        <f>AVERAGEIFS('Raw NGCD Costs'!$I$3:$I$207,'Raw NGCD Costs'!$D$3:$D$207,'NGCD Cost Summary'!$B123,'Raw NGCD Costs'!$E$3:$E$207,'NGCD Cost Summary'!$C123)</f>
        <v>29</v>
      </c>
      <c r="H123" s="21">
        <f>AVERAGEIFS('Raw NGCD Costs'!$J$3:$J$207,'Raw NGCD Costs'!$D$3:$D$207,'NGCD Cost Summary'!$B123,'Raw NGCD Costs'!$E$3:$E$207,'NGCD Cost Summary'!$C123)</f>
        <v>32.25</v>
      </c>
      <c r="I123" s="21" t="str">
        <f>INDEX('Raw NGCD Costs'!$K$3:$K$207,MATCH(CONCATENATE('NGCD Cost Summary'!$B123,'NGCD Cost Summary'!$C123),'Raw NGCD Costs'!$A$3:$A$207,0))</f>
        <v>No</v>
      </c>
    </row>
    <row r="124" spans="2:9" x14ac:dyDescent="0.3">
      <c r="D124" s="4"/>
    </row>
  </sheetData>
  <autoFilter ref="B2:I123" xr:uid="{3F2EA929-7036-4935-BD56-DCC881E978C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76508-98C2-4C18-AA6A-A360A9331DF7}">
  <sheetPr>
    <tabColor theme="4" tint="0.79998168889431442"/>
  </sheetPr>
  <dimension ref="A2:Q21"/>
  <sheetViews>
    <sheetView workbookViewId="0">
      <selection activeCell="F10" sqref="F10"/>
    </sheetView>
  </sheetViews>
  <sheetFormatPr defaultRowHeight="14.4" x14ac:dyDescent="0.3"/>
  <cols>
    <col min="1" max="1" width="8.88671875" customWidth="1"/>
    <col min="2" max="2" width="13.109375" bestFit="1" customWidth="1"/>
    <col min="3" max="3" width="14.109375" bestFit="1" customWidth="1"/>
    <col min="4" max="4" width="20.33203125" style="4" customWidth="1"/>
    <col min="5" max="5" width="20.44140625" bestFit="1" customWidth="1"/>
    <col min="6" max="6" width="20.44140625" customWidth="1"/>
    <col min="7" max="7" width="20.88671875" bestFit="1" customWidth="1"/>
    <col min="8" max="8" width="11" bestFit="1" customWidth="1"/>
    <col min="9" max="10" width="10.5546875" bestFit="1" customWidth="1"/>
    <col min="11" max="11" width="5" bestFit="1" customWidth="1"/>
    <col min="12" max="12" width="5.5546875" bestFit="1" customWidth="1"/>
    <col min="13" max="13" width="20.5546875" bestFit="1" customWidth="1"/>
    <col min="14" max="14" width="19" bestFit="1" customWidth="1"/>
    <col min="16" max="16" width="22.44140625" bestFit="1" customWidth="1"/>
  </cols>
  <sheetData>
    <row r="2" spans="1:17" x14ac:dyDescent="0.3">
      <c r="B2" s="1" t="s">
        <v>0</v>
      </c>
      <c r="C2" s="1" t="s">
        <v>1</v>
      </c>
      <c r="D2" s="3" t="s">
        <v>2</v>
      </c>
      <c r="E2" s="1" t="s">
        <v>3</v>
      </c>
      <c r="F2" s="1" t="s">
        <v>445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442</v>
      </c>
      <c r="M2" s="1" t="s">
        <v>10</v>
      </c>
      <c r="N2" s="1" t="s">
        <v>9</v>
      </c>
      <c r="P2" s="27" t="s">
        <v>435</v>
      </c>
      <c r="Q2" s="28">
        <f>AVERAGE($D$3:$D$12)</f>
        <v>1374.2298154761907</v>
      </c>
    </row>
    <row r="3" spans="1:17" x14ac:dyDescent="0.3">
      <c r="A3" s="8"/>
      <c r="B3" s="5" t="s">
        <v>11</v>
      </c>
      <c r="C3" s="5" t="s">
        <v>85</v>
      </c>
      <c r="D3" s="9">
        <f>IFERROR(AVERAGEIFS('Raw HPCD Costs'!$F$3:$F$50,'Raw HPCD Costs'!$B$3:$B$50,$B3,'Raw HPCD Costs'!$C$3:$C$50,$C3), " ")</f>
        <v>1799</v>
      </c>
      <c r="E3" s="5" t="s">
        <v>18</v>
      </c>
      <c r="F3" s="5" t="s">
        <v>447</v>
      </c>
      <c r="G3" s="5">
        <v>3.9</v>
      </c>
      <c r="H3" s="5">
        <v>33.270000000000003</v>
      </c>
      <c r="I3" s="5">
        <v>23.43</v>
      </c>
      <c r="J3" s="5">
        <v>25.2</v>
      </c>
      <c r="K3" s="5">
        <v>4.5</v>
      </c>
      <c r="L3" s="5">
        <v>240</v>
      </c>
      <c r="M3" s="5">
        <v>189</v>
      </c>
      <c r="N3" s="5">
        <v>60</v>
      </c>
    </row>
    <row r="4" spans="1:17" x14ac:dyDescent="0.3">
      <c r="B4" s="6" t="s">
        <v>12</v>
      </c>
      <c r="C4" s="6" t="s">
        <v>16</v>
      </c>
      <c r="D4" s="10">
        <f>IFERROR(AVERAGEIFS('Raw HPCD Costs'!$F$3:$F$50,'Raw HPCD Costs'!$B$3:$B$50,$B4,'Raw HPCD Costs'!$C$3:$C$50,$C4), " ")</f>
        <v>1149</v>
      </c>
      <c r="E4" s="6" t="s">
        <v>18</v>
      </c>
      <c r="F4" s="6" t="s">
        <v>447</v>
      </c>
      <c r="G4" s="6">
        <v>4.0999999999999996</v>
      </c>
      <c r="H4" s="6">
        <v>34</v>
      </c>
      <c r="I4" s="6">
        <v>23.5</v>
      </c>
      <c r="J4" s="6">
        <v>27</v>
      </c>
      <c r="K4" s="6">
        <v>5.7</v>
      </c>
      <c r="L4" s="6">
        <v>240</v>
      </c>
      <c r="M4" s="6">
        <v>149</v>
      </c>
      <c r="N4" s="6">
        <v>46</v>
      </c>
    </row>
    <row r="5" spans="1:17" x14ac:dyDescent="0.3">
      <c r="B5" s="6" t="s">
        <v>12</v>
      </c>
      <c r="C5" s="6" t="s">
        <v>17</v>
      </c>
      <c r="D5" s="10">
        <f>IFERROR(AVERAGEIFS('Raw HPCD Costs'!$F$3:$F$50,'Raw HPCD Costs'!$B$3:$B$50,$B5,'Raw HPCD Costs'!$C$3:$C$50,$C5), " ")</f>
        <v>1406.325</v>
      </c>
      <c r="E5" s="6" t="s">
        <v>18</v>
      </c>
      <c r="F5" s="6" t="s">
        <v>447</v>
      </c>
      <c r="G5" s="6">
        <v>4.0999999999999996</v>
      </c>
      <c r="H5" s="6">
        <v>34</v>
      </c>
      <c r="I5" s="6">
        <v>23.5</v>
      </c>
      <c r="J5" s="6">
        <v>27</v>
      </c>
      <c r="K5" s="6">
        <v>5.7</v>
      </c>
      <c r="L5" s="6">
        <v>240</v>
      </c>
      <c r="M5" s="6">
        <v>149</v>
      </c>
      <c r="N5" s="6">
        <v>46</v>
      </c>
    </row>
    <row r="6" spans="1:17" x14ac:dyDescent="0.3">
      <c r="B6" s="6" t="s">
        <v>13</v>
      </c>
      <c r="C6" s="6" t="s">
        <v>33</v>
      </c>
      <c r="D6" s="10">
        <f>IFERROR(AVERAGEIFS('Raw HPCD Costs'!$F$3:$F$50,'Raw HPCD Costs'!$B$3:$B$50,$B6,'Raw HPCD Costs'!$C$3:$C$50,$C6), " ")</f>
        <v>1199</v>
      </c>
      <c r="E6" s="6" t="s">
        <v>18</v>
      </c>
      <c r="F6" s="6" t="s">
        <v>447</v>
      </c>
      <c r="G6" s="6">
        <v>4.0999999999999996</v>
      </c>
      <c r="H6" s="6">
        <v>33.46</v>
      </c>
      <c r="I6" s="6">
        <v>23.46</v>
      </c>
      <c r="J6" s="6">
        <v>25.31</v>
      </c>
      <c r="K6" s="6">
        <v>6.37</v>
      </c>
      <c r="L6" s="6">
        <v>120</v>
      </c>
      <c r="M6" s="6">
        <v>133</v>
      </c>
      <c r="N6" s="6">
        <v>34</v>
      </c>
    </row>
    <row r="7" spans="1:17" x14ac:dyDescent="0.3">
      <c r="B7" s="6" t="s">
        <v>13</v>
      </c>
      <c r="C7" s="6" t="s">
        <v>36</v>
      </c>
      <c r="D7" s="10">
        <f>IFERROR(AVERAGEIFS('Raw HPCD Costs'!$F$3:$F$50,'Raw HPCD Costs'!$B$3:$B$50,$B7,'Raw HPCD Costs'!$C$3:$C$50,$C7), " ")</f>
        <v>1499</v>
      </c>
      <c r="E7" s="6" t="s">
        <v>18</v>
      </c>
      <c r="F7" s="6" t="s">
        <v>447</v>
      </c>
      <c r="G7" s="6">
        <v>4.0999999999999996</v>
      </c>
      <c r="H7" s="6">
        <v>33.46</v>
      </c>
      <c r="I7" s="6">
        <v>23.46</v>
      </c>
      <c r="J7" s="6">
        <v>25.31</v>
      </c>
      <c r="K7" s="6">
        <v>6.37</v>
      </c>
      <c r="L7" s="6">
        <v>120</v>
      </c>
      <c r="M7" s="6">
        <v>133</v>
      </c>
      <c r="N7" s="6">
        <v>35</v>
      </c>
    </row>
    <row r="8" spans="1:17" x14ac:dyDescent="0.3">
      <c r="B8" s="6" t="s">
        <v>13</v>
      </c>
      <c r="C8" s="6" t="s">
        <v>37</v>
      </c>
      <c r="D8" s="10">
        <f>IFERROR(AVERAGEIFS('Raw HPCD Costs'!$F$3:$F$50,'Raw HPCD Costs'!$B$3:$B$50,$B8,'Raw HPCD Costs'!$C$3:$C$50,$C8), " ")</f>
        <v>1899</v>
      </c>
      <c r="E8" s="6" t="s">
        <v>18</v>
      </c>
      <c r="F8" s="6" t="s">
        <v>447</v>
      </c>
      <c r="G8" s="6">
        <v>4.0999999999999996</v>
      </c>
      <c r="H8" s="6">
        <v>33.46</v>
      </c>
      <c r="I8" s="6">
        <v>23.46</v>
      </c>
      <c r="J8" s="6">
        <v>25.31</v>
      </c>
      <c r="K8" s="6">
        <v>6.37</v>
      </c>
      <c r="L8" s="6">
        <v>120</v>
      </c>
      <c r="M8" s="6">
        <v>133</v>
      </c>
      <c r="N8" s="6">
        <v>35</v>
      </c>
    </row>
    <row r="9" spans="1:17" x14ac:dyDescent="0.3">
      <c r="B9" s="6" t="s">
        <v>14</v>
      </c>
      <c r="C9" s="6" t="s">
        <v>47</v>
      </c>
      <c r="D9" s="10">
        <f>IFERROR(AVERAGEIFS('Raw HPCD Costs'!$F$3:$F$50,'Raw HPCD Costs'!$B$3:$B$50,$B9,'Raw HPCD Costs'!$C$3:$C$50,$C9), " ")</f>
        <v>898.08428571428578</v>
      </c>
      <c r="E9" s="6" t="s">
        <v>18</v>
      </c>
      <c r="F9" s="6" t="s">
        <v>447</v>
      </c>
      <c r="G9" s="6">
        <v>4</v>
      </c>
      <c r="H9" s="6">
        <v>33.5</v>
      </c>
      <c r="I9" s="6">
        <v>23.6</v>
      </c>
      <c r="J9" s="6">
        <v>25.6</v>
      </c>
      <c r="K9" s="6">
        <v>5.85</v>
      </c>
      <c r="L9" s="6">
        <v>240</v>
      </c>
      <c r="M9" s="6">
        <v>145</v>
      </c>
      <c r="N9" s="6">
        <v>60</v>
      </c>
    </row>
    <row r="10" spans="1:17" x14ac:dyDescent="0.3">
      <c r="B10" s="6" t="s">
        <v>14</v>
      </c>
      <c r="C10" s="6" t="s">
        <v>58</v>
      </c>
      <c r="D10" s="10">
        <f>IFERROR(AVERAGEIFS('Raw HPCD Costs'!$F$3:$F$50,'Raw HPCD Costs'!$B$3:$B$50,$B10,'Raw HPCD Costs'!$C$3:$C$50,$C10), " ")</f>
        <v>942.0542857142857</v>
      </c>
      <c r="E10" s="6" t="s">
        <v>18</v>
      </c>
      <c r="F10" s="6" t="s">
        <v>447</v>
      </c>
      <c r="G10" s="6">
        <v>4</v>
      </c>
      <c r="H10" s="6">
        <v>33.5</v>
      </c>
      <c r="I10" s="6">
        <v>23.6</v>
      </c>
      <c r="J10" s="6">
        <v>25.6</v>
      </c>
      <c r="K10" s="6">
        <v>5.85</v>
      </c>
      <c r="L10" s="6">
        <v>240</v>
      </c>
      <c r="M10" s="6">
        <v>145</v>
      </c>
      <c r="N10" s="6">
        <v>60</v>
      </c>
    </row>
    <row r="11" spans="1:17" x14ac:dyDescent="0.3">
      <c r="B11" s="6" t="s">
        <v>15</v>
      </c>
      <c r="C11" s="6" t="s">
        <v>68</v>
      </c>
      <c r="D11" s="10">
        <f>IFERROR(AVERAGEIFS('Raw HPCD Costs'!$F$3:$F$50,'Raw HPCD Costs'!$B$3:$B$50,$B11,'Raw HPCD Costs'!$C$3:$C$50,$C11), " ")</f>
        <v>1249.8983333333333</v>
      </c>
      <c r="E11" s="6" t="s">
        <v>18</v>
      </c>
      <c r="F11" s="6" t="s">
        <v>446</v>
      </c>
      <c r="G11" s="6">
        <v>7.4</v>
      </c>
      <c r="H11" s="6">
        <v>38</v>
      </c>
      <c r="I11" s="6">
        <v>27</v>
      </c>
      <c r="J11" s="6">
        <v>31</v>
      </c>
      <c r="K11" s="6">
        <v>5.2</v>
      </c>
      <c r="L11" s="6" t="s">
        <v>443</v>
      </c>
      <c r="M11" s="6">
        <v>460</v>
      </c>
      <c r="N11" s="6">
        <v>70</v>
      </c>
    </row>
    <row r="12" spans="1:17" x14ac:dyDescent="0.3">
      <c r="B12" s="7" t="s">
        <v>15</v>
      </c>
      <c r="C12" s="7" t="s">
        <v>75</v>
      </c>
      <c r="D12" s="11">
        <f>IFERROR(AVERAGEIFS('Raw HPCD Costs'!$F$3:$F$50,'Raw HPCD Costs'!$B$3:$B$50,$B12,'Raw HPCD Costs'!$C$3:$C$50,$C12), " ")</f>
        <v>1700.93625</v>
      </c>
      <c r="E12" s="7" t="s">
        <v>18</v>
      </c>
      <c r="F12" s="7" t="s">
        <v>446</v>
      </c>
      <c r="G12" s="7">
        <v>7.4</v>
      </c>
      <c r="H12" s="7">
        <v>38</v>
      </c>
      <c r="I12" s="7">
        <v>27</v>
      </c>
      <c r="J12" s="7">
        <v>31</v>
      </c>
      <c r="K12" s="7">
        <v>5.2</v>
      </c>
      <c r="L12" s="7" t="s">
        <v>443</v>
      </c>
      <c r="M12" s="7">
        <v>460</v>
      </c>
      <c r="N12" s="7">
        <v>70</v>
      </c>
    </row>
    <row r="21" ht="15.75" customHeight="1" x14ac:dyDescent="0.3"/>
  </sheetData>
  <conditionalFormatting sqref="B3:B12">
    <cfRule type="expression" dxfId="0" priority="2">
      <formula>ifvalue($D$3)=TRUE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2:L207"/>
  <sheetViews>
    <sheetView topLeftCell="B1" workbookViewId="0">
      <selection activeCell="G16" sqref="G16"/>
    </sheetView>
  </sheetViews>
  <sheetFormatPr defaultRowHeight="14.4" x14ac:dyDescent="0.3"/>
  <cols>
    <col min="1" max="1" width="0" hidden="1" customWidth="1"/>
    <col min="3" max="3" width="12.109375" bestFit="1" customWidth="1"/>
    <col min="4" max="4" width="13.109375" bestFit="1" customWidth="1"/>
    <col min="5" max="5" width="23.6640625" bestFit="1" customWidth="1"/>
    <col min="6" max="6" width="16" customWidth="1"/>
    <col min="7" max="7" width="20.88671875" bestFit="1" customWidth="1"/>
    <col min="8" max="8" width="28.5546875" bestFit="1" customWidth="1"/>
    <col min="9" max="10" width="15.109375" bestFit="1" customWidth="1"/>
    <col min="11" max="11" width="16.44140625" bestFit="1" customWidth="1"/>
    <col min="12" max="12" width="170" bestFit="1" customWidth="1"/>
  </cols>
  <sheetData>
    <row r="2" spans="1:12" x14ac:dyDescent="0.3">
      <c r="A2" t="s">
        <v>434</v>
      </c>
      <c r="B2" s="29"/>
      <c r="C2" s="12" t="s">
        <v>20</v>
      </c>
      <c r="D2" s="12" t="s">
        <v>0</v>
      </c>
      <c r="E2" s="12" t="s">
        <v>1</v>
      </c>
      <c r="F2" s="13" t="s">
        <v>2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178</v>
      </c>
      <c r="L2" s="12" t="s">
        <v>19</v>
      </c>
    </row>
    <row r="3" spans="1:12" x14ac:dyDescent="0.3">
      <c r="A3" t="str">
        <f>CONCATENATE($D3,$E3)</f>
        <v>LGDLG7301VE</v>
      </c>
      <c r="C3" t="s">
        <v>53</v>
      </c>
      <c r="D3" t="s">
        <v>95</v>
      </c>
      <c r="E3" t="s">
        <v>98</v>
      </c>
      <c r="F3" s="4">
        <v>899.99</v>
      </c>
      <c r="G3" s="15">
        <v>7.3</v>
      </c>
      <c r="H3" s="15">
        <v>44.3</v>
      </c>
      <c r="I3" s="15">
        <v>27</v>
      </c>
      <c r="J3" s="15">
        <v>28.9</v>
      </c>
      <c r="K3" t="s">
        <v>246</v>
      </c>
      <c r="L3" t="s">
        <v>179</v>
      </c>
    </row>
    <row r="4" spans="1:12" x14ac:dyDescent="0.3">
      <c r="A4" t="str">
        <f t="shared" ref="A4:A67" si="0">CONCATENATE($D4,$E4)</f>
        <v>LGDLGX8101V</v>
      </c>
      <c r="C4" t="s">
        <v>53</v>
      </c>
      <c r="D4" t="s">
        <v>95</v>
      </c>
      <c r="E4" t="s">
        <v>99</v>
      </c>
      <c r="F4" s="4">
        <v>143.99</v>
      </c>
      <c r="G4" s="14">
        <v>9</v>
      </c>
      <c r="H4" s="15">
        <v>40.799999999999997</v>
      </c>
      <c r="I4" s="15">
        <v>29</v>
      </c>
      <c r="J4" s="15">
        <v>32.1</v>
      </c>
      <c r="K4" t="s">
        <v>247</v>
      </c>
      <c r="L4" t="s">
        <v>180</v>
      </c>
    </row>
    <row r="5" spans="1:12" x14ac:dyDescent="0.3">
      <c r="A5" t="str">
        <f t="shared" si="0"/>
        <v>SamsungDVG54M8750V</v>
      </c>
      <c r="C5" t="s">
        <v>53</v>
      </c>
      <c r="D5" t="s">
        <v>14</v>
      </c>
      <c r="E5" t="s">
        <v>100</v>
      </c>
      <c r="F5" s="4">
        <v>1259.99</v>
      </c>
      <c r="G5" s="14">
        <v>7.4</v>
      </c>
      <c r="H5" s="15">
        <v>42.4</v>
      </c>
      <c r="I5" s="15">
        <v>27</v>
      </c>
      <c r="J5" s="15">
        <v>30.2</v>
      </c>
      <c r="K5" t="s">
        <v>246</v>
      </c>
      <c r="L5" t="s">
        <v>181</v>
      </c>
    </row>
    <row r="6" spans="1:12" x14ac:dyDescent="0.3">
      <c r="A6" t="str">
        <f t="shared" si="0"/>
        <v>AmanaNGD5800HW</v>
      </c>
      <c r="C6" t="s">
        <v>53</v>
      </c>
      <c r="D6" t="s">
        <v>93</v>
      </c>
      <c r="E6" t="s">
        <v>101</v>
      </c>
      <c r="F6" s="4">
        <v>809.99</v>
      </c>
      <c r="G6" s="14">
        <v>7.4</v>
      </c>
      <c r="H6" s="15">
        <v>38.799999999999997</v>
      </c>
      <c r="I6" s="15">
        <v>27</v>
      </c>
      <c r="J6" s="15">
        <v>31</v>
      </c>
      <c r="K6" t="s">
        <v>246</v>
      </c>
      <c r="L6" t="s">
        <v>182</v>
      </c>
    </row>
    <row r="7" spans="1:12" x14ac:dyDescent="0.3">
      <c r="A7" t="str">
        <f t="shared" si="0"/>
        <v>SamsungDV40J3000GW</v>
      </c>
      <c r="C7" t="s">
        <v>53</v>
      </c>
      <c r="D7" t="s">
        <v>14</v>
      </c>
      <c r="E7" t="s">
        <v>102</v>
      </c>
      <c r="F7" s="4">
        <v>629.99</v>
      </c>
      <c r="G7" s="14">
        <v>7.2</v>
      </c>
      <c r="H7" s="15">
        <v>44</v>
      </c>
      <c r="I7" s="15">
        <v>27</v>
      </c>
      <c r="J7" s="15">
        <v>30</v>
      </c>
      <c r="K7" t="s">
        <v>247</v>
      </c>
      <c r="L7" t="s">
        <v>183</v>
      </c>
    </row>
    <row r="8" spans="1:12" x14ac:dyDescent="0.3">
      <c r="A8" t="str">
        <f t="shared" si="0"/>
        <v>SamsungDVG60M9900V</v>
      </c>
      <c r="C8" t="s">
        <v>53</v>
      </c>
      <c r="D8" t="s">
        <v>14</v>
      </c>
      <c r="E8" t="s">
        <v>103</v>
      </c>
      <c r="F8" s="4">
        <v>1889.99</v>
      </c>
      <c r="G8" s="14">
        <v>7.5</v>
      </c>
      <c r="H8" s="15">
        <v>46.9</v>
      </c>
      <c r="I8" s="15">
        <v>27</v>
      </c>
      <c r="J8" s="15">
        <v>32.5</v>
      </c>
      <c r="K8" t="s">
        <v>246</v>
      </c>
      <c r="L8" t="s">
        <v>184</v>
      </c>
    </row>
    <row r="9" spans="1:12" x14ac:dyDescent="0.3">
      <c r="A9" t="str">
        <f t="shared" si="0"/>
        <v>SamsungDVG55M9600V</v>
      </c>
      <c r="C9" t="s">
        <v>53</v>
      </c>
      <c r="D9" t="s">
        <v>14</v>
      </c>
      <c r="E9" t="s">
        <v>105</v>
      </c>
      <c r="F9" s="4">
        <v>1619.99</v>
      </c>
      <c r="G9" s="14">
        <v>7.5</v>
      </c>
      <c r="H9" s="15">
        <v>46.9</v>
      </c>
      <c r="I9" s="15">
        <v>27</v>
      </c>
      <c r="J9" s="15">
        <v>32.5</v>
      </c>
      <c r="K9" t="s">
        <v>246</v>
      </c>
      <c r="L9" t="s">
        <v>185</v>
      </c>
    </row>
    <row r="10" spans="1:12" x14ac:dyDescent="0.3">
      <c r="A10" t="str">
        <f t="shared" si="0"/>
        <v>SamsungDVG54R7600W</v>
      </c>
      <c r="C10" t="s">
        <v>53</v>
      </c>
      <c r="D10" t="s">
        <v>14</v>
      </c>
      <c r="E10" t="s">
        <v>106</v>
      </c>
      <c r="F10" s="4">
        <v>821.99</v>
      </c>
      <c r="G10" s="14">
        <v>7.4</v>
      </c>
      <c r="H10" s="15">
        <v>44.5625</v>
      </c>
      <c r="I10" s="15">
        <v>27</v>
      </c>
      <c r="J10" s="15">
        <v>30.25</v>
      </c>
      <c r="K10" t="s">
        <v>246</v>
      </c>
      <c r="L10" t="s">
        <v>186</v>
      </c>
    </row>
    <row r="11" spans="1:12" x14ac:dyDescent="0.3">
      <c r="A11" t="str">
        <f t="shared" si="0"/>
        <v>WhirlpoolCGM2745FQ</v>
      </c>
      <c r="C11" t="s">
        <v>53</v>
      </c>
      <c r="D11" t="s">
        <v>15</v>
      </c>
      <c r="E11" t="s">
        <v>107</v>
      </c>
      <c r="F11" s="4">
        <v>881.99</v>
      </c>
      <c r="G11" s="14">
        <v>7.4</v>
      </c>
      <c r="H11" s="15">
        <v>43</v>
      </c>
      <c r="I11" s="15">
        <v>27</v>
      </c>
      <c r="J11" s="15">
        <v>29.3</v>
      </c>
      <c r="K11" t="s">
        <v>247</v>
      </c>
      <c r="L11" t="s">
        <v>187</v>
      </c>
    </row>
    <row r="12" spans="1:12" x14ac:dyDescent="0.3">
      <c r="A12" t="str">
        <f t="shared" si="0"/>
        <v>WhirlpoolCGD9150GW</v>
      </c>
      <c r="C12" t="s">
        <v>53</v>
      </c>
      <c r="D12" t="s">
        <v>15</v>
      </c>
      <c r="E12" t="s">
        <v>108</v>
      </c>
      <c r="F12" s="4">
        <v>1214.99</v>
      </c>
      <c r="G12" s="14">
        <v>6.7</v>
      </c>
      <c r="H12" s="15">
        <v>44.6</v>
      </c>
      <c r="I12" s="15">
        <v>27</v>
      </c>
      <c r="J12" s="15">
        <v>29</v>
      </c>
      <c r="K12" t="s">
        <v>247</v>
      </c>
      <c r="L12" t="s">
        <v>188</v>
      </c>
    </row>
    <row r="13" spans="1:12" x14ac:dyDescent="0.3">
      <c r="A13" t="str">
        <f t="shared" si="0"/>
        <v>SamsungDVG54R7600C</v>
      </c>
      <c r="C13" t="s">
        <v>53</v>
      </c>
      <c r="D13" t="s">
        <v>14</v>
      </c>
      <c r="E13" t="s">
        <v>109</v>
      </c>
      <c r="F13" s="4">
        <v>862.99</v>
      </c>
      <c r="G13" s="14">
        <v>7.4</v>
      </c>
      <c r="H13" s="15">
        <v>44.5625</v>
      </c>
      <c r="I13" s="15">
        <v>27</v>
      </c>
      <c r="J13" s="15">
        <v>30.25</v>
      </c>
      <c r="K13" t="s">
        <v>246</v>
      </c>
      <c r="L13" t="s">
        <v>189</v>
      </c>
    </row>
    <row r="14" spans="1:12" x14ac:dyDescent="0.3">
      <c r="A14" t="str">
        <f t="shared" si="0"/>
        <v>WhirlpoolCGD9160GW</v>
      </c>
      <c r="C14" t="s">
        <v>53</v>
      </c>
      <c r="D14" t="s">
        <v>15</v>
      </c>
      <c r="E14" t="s">
        <v>111</v>
      </c>
      <c r="F14" s="4">
        <v>1124.99</v>
      </c>
      <c r="G14" s="14">
        <v>6.7</v>
      </c>
      <c r="H14" s="15">
        <v>37.75</v>
      </c>
      <c r="I14" s="15">
        <v>27</v>
      </c>
      <c r="J14" s="15">
        <v>29</v>
      </c>
      <c r="K14" t="s">
        <v>247</v>
      </c>
      <c r="L14" t="s">
        <v>190</v>
      </c>
    </row>
    <row r="15" spans="1:12" x14ac:dyDescent="0.3">
      <c r="A15" t="str">
        <f t="shared" si="0"/>
        <v>MaytagMGDB955FW</v>
      </c>
      <c r="C15" t="s">
        <v>53</v>
      </c>
      <c r="D15" t="s">
        <v>96</v>
      </c>
      <c r="E15" t="s">
        <v>112</v>
      </c>
      <c r="F15" s="4">
        <v>1259.99</v>
      </c>
      <c r="G15" s="14">
        <v>9.1999999999999993</v>
      </c>
      <c r="H15" s="15">
        <v>43.4</v>
      </c>
      <c r="I15" s="15">
        <v>29</v>
      </c>
      <c r="J15" s="15">
        <v>33.5</v>
      </c>
      <c r="K15" t="s">
        <v>246</v>
      </c>
      <c r="L15" t="s">
        <v>191</v>
      </c>
    </row>
    <row r="16" spans="1:12" x14ac:dyDescent="0.3">
      <c r="A16" t="str">
        <f t="shared" si="0"/>
        <v>SamsungDV45H7000GW</v>
      </c>
      <c r="C16" t="s">
        <v>53</v>
      </c>
      <c r="D16" t="s">
        <v>14</v>
      </c>
      <c r="E16" t="s">
        <v>113</v>
      </c>
      <c r="F16" s="4">
        <v>629.99</v>
      </c>
      <c r="G16" s="14">
        <v>7.4</v>
      </c>
      <c r="H16" s="15">
        <v>43.9</v>
      </c>
      <c r="I16" s="15">
        <v>27</v>
      </c>
      <c r="J16" s="15">
        <v>30</v>
      </c>
      <c r="K16" t="s">
        <v>247</v>
      </c>
      <c r="L16" t="s">
        <v>192</v>
      </c>
    </row>
    <row r="17" spans="1:12" x14ac:dyDescent="0.3">
      <c r="A17" t="str">
        <f t="shared" si="0"/>
        <v>SamsungDVG50R5200W/A3</v>
      </c>
      <c r="C17" t="s">
        <v>53</v>
      </c>
      <c r="D17" t="s">
        <v>14</v>
      </c>
      <c r="E17" t="s">
        <v>114</v>
      </c>
      <c r="F17" s="4">
        <v>729.99</v>
      </c>
      <c r="G17" s="14">
        <v>7.4</v>
      </c>
      <c r="H17" s="15">
        <v>44.6</v>
      </c>
      <c r="I17" s="15">
        <v>27</v>
      </c>
      <c r="J17" s="15">
        <v>30.3</v>
      </c>
      <c r="K17" t="s">
        <v>247</v>
      </c>
      <c r="L17" t="s">
        <v>193</v>
      </c>
    </row>
    <row r="18" spans="1:12" x14ac:dyDescent="0.3">
      <c r="A18" t="str">
        <f t="shared" si="0"/>
        <v>GEGTD33GASKWW</v>
      </c>
      <c r="C18" t="s">
        <v>53</v>
      </c>
      <c r="D18" t="s">
        <v>92</v>
      </c>
      <c r="E18" t="s">
        <v>115</v>
      </c>
      <c r="F18" s="4">
        <v>629.99</v>
      </c>
      <c r="G18" s="14">
        <v>7.2</v>
      </c>
      <c r="H18" s="15">
        <v>44</v>
      </c>
      <c r="I18" s="15">
        <v>27</v>
      </c>
      <c r="J18" s="15">
        <v>29.5</v>
      </c>
      <c r="K18" t="s">
        <v>247</v>
      </c>
      <c r="L18" t="s">
        <v>194</v>
      </c>
    </row>
    <row r="19" spans="1:12" x14ac:dyDescent="0.3">
      <c r="A19" t="str">
        <f t="shared" si="0"/>
        <v>SamsungDVG50R5400W/A3</v>
      </c>
      <c r="C19" t="s">
        <v>53</v>
      </c>
      <c r="D19" t="s">
        <v>14</v>
      </c>
      <c r="E19" t="s">
        <v>117</v>
      </c>
      <c r="F19" s="4">
        <v>749.99</v>
      </c>
      <c r="G19" s="14">
        <v>7.4</v>
      </c>
      <c r="H19" s="15">
        <v>44.6</v>
      </c>
      <c r="I19" s="15">
        <v>27</v>
      </c>
      <c r="J19" s="15">
        <v>30.3</v>
      </c>
      <c r="K19" t="s">
        <v>247</v>
      </c>
      <c r="L19" t="s">
        <v>195</v>
      </c>
    </row>
    <row r="20" spans="1:12" x14ac:dyDescent="0.3">
      <c r="A20" t="str">
        <f t="shared" si="0"/>
        <v>LGDLGX7701WE</v>
      </c>
      <c r="C20" t="s">
        <v>53</v>
      </c>
      <c r="D20" t="s">
        <v>95</v>
      </c>
      <c r="E20" t="s">
        <v>118</v>
      </c>
      <c r="F20" s="4">
        <v>1439.99</v>
      </c>
      <c r="G20" s="14">
        <v>9</v>
      </c>
      <c r="H20" s="15">
        <v>45.13</v>
      </c>
      <c r="I20" s="15">
        <v>29</v>
      </c>
      <c r="J20" s="15">
        <v>31.5</v>
      </c>
      <c r="K20" t="s">
        <v>247</v>
      </c>
      <c r="L20" t="s">
        <v>196</v>
      </c>
    </row>
    <row r="21" spans="1:12" x14ac:dyDescent="0.3">
      <c r="A21" t="str">
        <f t="shared" si="0"/>
        <v>WhirlpoolWGD9620HW</v>
      </c>
      <c r="C21" t="s">
        <v>53</v>
      </c>
      <c r="D21" t="s">
        <v>15</v>
      </c>
      <c r="E21" t="s">
        <v>119</v>
      </c>
      <c r="F21" s="4">
        <v>1349.99</v>
      </c>
      <c r="G21" s="14">
        <v>7.4</v>
      </c>
      <c r="H21" s="15">
        <v>38.799999999999997</v>
      </c>
      <c r="I21" s="15">
        <v>27</v>
      </c>
      <c r="J21" s="15">
        <v>31</v>
      </c>
      <c r="K21" t="s">
        <v>246</v>
      </c>
      <c r="L21" t="s">
        <v>197</v>
      </c>
    </row>
    <row r="22" spans="1:12" x14ac:dyDescent="0.3">
      <c r="A22" t="str">
        <f t="shared" si="0"/>
        <v>MaytagMGDB765FW</v>
      </c>
      <c r="C22" t="s">
        <v>53</v>
      </c>
      <c r="D22" t="s">
        <v>96</v>
      </c>
      <c r="E22" t="s">
        <v>120</v>
      </c>
      <c r="F22" s="4">
        <v>699.99</v>
      </c>
      <c r="G22" s="14">
        <v>7.4</v>
      </c>
      <c r="H22" s="15">
        <v>41.75</v>
      </c>
      <c r="I22" s="15">
        <v>27</v>
      </c>
      <c r="J22" s="15">
        <v>30</v>
      </c>
      <c r="K22" t="s">
        <v>247</v>
      </c>
      <c r="L22" t="s">
        <v>198</v>
      </c>
    </row>
    <row r="23" spans="1:12" x14ac:dyDescent="0.3">
      <c r="A23" t="str">
        <f t="shared" si="0"/>
        <v>GEGTD65GBSJWS</v>
      </c>
      <c r="C23" t="s">
        <v>53</v>
      </c>
      <c r="D23" t="s">
        <v>92</v>
      </c>
      <c r="E23" t="s">
        <v>121</v>
      </c>
      <c r="F23" s="4">
        <v>809.99</v>
      </c>
      <c r="G23" s="14">
        <v>7.4</v>
      </c>
      <c r="H23" s="15">
        <v>46</v>
      </c>
      <c r="I23" s="15">
        <v>27</v>
      </c>
      <c r="J23" s="15">
        <v>30.5</v>
      </c>
      <c r="K23" t="s">
        <v>246</v>
      </c>
      <c r="L23" t="s">
        <v>199</v>
      </c>
    </row>
    <row r="24" spans="1:12" x14ac:dyDescent="0.3">
      <c r="A24" t="str">
        <f t="shared" si="0"/>
        <v>SamsungDVG52M7750W</v>
      </c>
      <c r="C24" t="s">
        <v>53</v>
      </c>
      <c r="D24" t="s">
        <v>14</v>
      </c>
      <c r="E24" t="s">
        <v>122</v>
      </c>
      <c r="F24" s="4">
        <v>989.99</v>
      </c>
      <c r="G24" s="14">
        <v>7.4</v>
      </c>
      <c r="H24" s="15">
        <v>46</v>
      </c>
      <c r="I24" s="15">
        <v>27</v>
      </c>
      <c r="J24" s="15">
        <v>30</v>
      </c>
      <c r="K24" t="s">
        <v>246</v>
      </c>
      <c r="L24" t="s">
        <v>200</v>
      </c>
    </row>
    <row r="25" spans="1:12" x14ac:dyDescent="0.3">
      <c r="A25" t="str">
        <f t="shared" si="0"/>
        <v>AmanaNGD4655EW</v>
      </c>
      <c r="C25" t="s">
        <v>53</v>
      </c>
      <c r="D25" t="s">
        <v>93</v>
      </c>
      <c r="E25" t="s">
        <v>123</v>
      </c>
      <c r="F25" s="4">
        <v>499.99</v>
      </c>
      <c r="G25" s="14">
        <v>6.5</v>
      </c>
      <c r="H25" s="15">
        <v>44</v>
      </c>
      <c r="I25" s="15">
        <v>29</v>
      </c>
      <c r="J25" s="15">
        <v>28.25</v>
      </c>
      <c r="K25" t="s">
        <v>247</v>
      </c>
      <c r="L25" t="s">
        <v>201</v>
      </c>
    </row>
    <row r="26" spans="1:12" x14ac:dyDescent="0.3">
      <c r="A26" t="str">
        <f t="shared" si="0"/>
        <v>SamsungDVG52M7750V</v>
      </c>
      <c r="C26" t="s">
        <v>53</v>
      </c>
      <c r="D26" t="s">
        <v>14</v>
      </c>
      <c r="E26" t="s">
        <v>124</v>
      </c>
      <c r="F26" s="4">
        <v>1079.99</v>
      </c>
      <c r="G26" s="14">
        <v>7.4</v>
      </c>
      <c r="H26" s="15">
        <v>46</v>
      </c>
      <c r="I26" s="15">
        <v>27</v>
      </c>
      <c r="J26" s="15">
        <v>30</v>
      </c>
      <c r="K26" t="s">
        <v>246</v>
      </c>
      <c r="L26" t="s">
        <v>202</v>
      </c>
    </row>
    <row r="27" spans="1:12" x14ac:dyDescent="0.3">
      <c r="A27" t="str">
        <f t="shared" si="0"/>
        <v>SamsungDVG50R5400V/A3</v>
      </c>
      <c r="C27" t="s">
        <v>53</v>
      </c>
      <c r="D27" t="s">
        <v>14</v>
      </c>
      <c r="E27" t="s">
        <v>125</v>
      </c>
      <c r="F27" s="4">
        <v>779.99</v>
      </c>
      <c r="G27" s="14">
        <v>7.4</v>
      </c>
      <c r="H27" s="15">
        <v>44.6</v>
      </c>
      <c r="I27" s="15">
        <v>27</v>
      </c>
      <c r="J27" s="15">
        <v>30.3</v>
      </c>
      <c r="K27" t="s">
        <v>247</v>
      </c>
      <c r="L27" t="s">
        <v>203</v>
      </c>
    </row>
    <row r="28" spans="1:12" x14ac:dyDescent="0.3">
      <c r="A28" t="str">
        <f t="shared" si="0"/>
        <v>SamsungDVG52M8650V</v>
      </c>
      <c r="C28" t="s">
        <v>53</v>
      </c>
      <c r="D28" t="s">
        <v>14</v>
      </c>
      <c r="E28" t="s">
        <v>126</v>
      </c>
      <c r="F28" s="4">
        <v>1079.99</v>
      </c>
      <c r="G28" s="14">
        <v>7.4</v>
      </c>
      <c r="H28" s="15">
        <v>42.4</v>
      </c>
      <c r="I28" s="15">
        <v>27</v>
      </c>
      <c r="J28" s="15">
        <v>30.2</v>
      </c>
      <c r="K28" t="s">
        <v>246</v>
      </c>
      <c r="L28" t="s">
        <v>204</v>
      </c>
    </row>
    <row r="29" spans="1:12" x14ac:dyDescent="0.3">
      <c r="A29" t="str">
        <f t="shared" si="0"/>
        <v>SamsungDVG50M7450W</v>
      </c>
      <c r="C29" t="s">
        <v>53</v>
      </c>
      <c r="D29" t="s">
        <v>14</v>
      </c>
      <c r="E29" t="s">
        <v>127</v>
      </c>
      <c r="F29" s="4">
        <v>899.99</v>
      </c>
      <c r="G29" s="14">
        <v>7.4</v>
      </c>
      <c r="H29" s="15">
        <v>45</v>
      </c>
      <c r="I29" s="15">
        <v>27</v>
      </c>
      <c r="J29" s="15">
        <v>30</v>
      </c>
      <c r="K29" t="s">
        <v>247</v>
      </c>
      <c r="L29" t="s">
        <v>205</v>
      </c>
    </row>
    <row r="30" spans="1:12" x14ac:dyDescent="0.3">
      <c r="A30" t="str">
        <f t="shared" si="0"/>
        <v>SamsungDVG45R6300V/A3</v>
      </c>
      <c r="C30" t="s">
        <v>53</v>
      </c>
      <c r="D30" t="s">
        <v>14</v>
      </c>
      <c r="E30" t="s">
        <v>128</v>
      </c>
      <c r="F30" s="4">
        <v>879.99</v>
      </c>
      <c r="G30" s="14">
        <v>7.5</v>
      </c>
      <c r="H30" s="15">
        <v>38.799999999999997</v>
      </c>
      <c r="I30" s="15">
        <v>27</v>
      </c>
      <c r="J30" s="15">
        <v>31.5</v>
      </c>
      <c r="K30" t="s">
        <v>246</v>
      </c>
      <c r="L30" t="s">
        <v>206</v>
      </c>
    </row>
    <row r="31" spans="1:12" x14ac:dyDescent="0.3">
      <c r="A31" t="str">
        <f t="shared" si="0"/>
        <v>LGDLGX9001V</v>
      </c>
      <c r="C31" t="s">
        <v>53</v>
      </c>
      <c r="D31" t="s">
        <v>95</v>
      </c>
      <c r="E31" t="s">
        <v>130</v>
      </c>
      <c r="F31" s="4">
        <v>1709.99</v>
      </c>
      <c r="G31" s="14">
        <v>9</v>
      </c>
      <c r="H31" s="15">
        <v>40.799999999999997</v>
      </c>
      <c r="I31" s="15">
        <v>29</v>
      </c>
      <c r="J31" s="15">
        <v>36.700000000000003</v>
      </c>
      <c r="K31" t="s">
        <v>247</v>
      </c>
      <c r="L31" t="s">
        <v>207</v>
      </c>
    </row>
    <row r="32" spans="1:12" ht="14.25" customHeight="1" x14ac:dyDescent="0.3">
      <c r="A32" t="str">
        <f t="shared" si="0"/>
        <v>LGDLGX7801VE</v>
      </c>
      <c r="C32" t="s">
        <v>53</v>
      </c>
      <c r="D32" t="s">
        <v>95</v>
      </c>
      <c r="E32" t="s">
        <v>131</v>
      </c>
      <c r="F32" s="4">
        <v>1169.99</v>
      </c>
      <c r="G32" s="14">
        <v>7.3</v>
      </c>
      <c r="H32" s="15">
        <v>44.3</v>
      </c>
      <c r="I32" s="15">
        <v>27</v>
      </c>
      <c r="J32" s="15">
        <v>28.9</v>
      </c>
      <c r="K32" t="s">
        <v>246</v>
      </c>
      <c r="L32" t="s">
        <v>208</v>
      </c>
    </row>
    <row r="33" spans="1:12" x14ac:dyDescent="0.3">
      <c r="A33" t="str">
        <f t="shared" si="0"/>
        <v>WhirlpoolWGD560LHW</v>
      </c>
      <c r="C33" t="s">
        <v>53</v>
      </c>
      <c r="D33" t="s">
        <v>15</v>
      </c>
      <c r="E33" t="s">
        <v>132</v>
      </c>
      <c r="F33" s="4">
        <v>944.99</v>
      </c>
      <c r="G33" s="14">
        <v>7.4</v>
      </c>
      <c r="H33" s="15">
        <v>38.799999999999997</v>
      </c>
      <c r="I33" s="15">
        <v>27</v>
      </c>
      <c r="J33" s="15">
        <v>31</v>
      </c>
      <c r="K33" t="s">
        <v>246</v>
      </c>
      <c r="L33" t="s">
        <v>209</v>
      </c>
    </row>
    <row r="34" spans="1:12" x14ac:dyDescent="0.3">
      <c r="A34" t="str">
        <f t="shared" si="0"/>
        <v>WhirlpoolWGD9620HC</v>
      </c>
      <c r="C34" t="s">
        <v>53</v>
      </c>
      <c r="D34" t="s">
        <v>15</v>
      </c>
      <c r="E34" t="s">
        <v>133</v>
      </c>
      <c r="F34" s="4">
        <v>1439.99</v>
      </c>
      <c r="G34" s="14">
        <v>7.4</v>
      </c>
      <c r="H34" s="15">
        <v>38.799999999999997</v>
      </c>
      <c r="I34" s="15">
        <v>27</v>
      </c>
      <c r="J34" s="15">
        <v>31</v>
      </c>
      <c r="K34" t="s">
        <v>246</v>
      </c>
      <c r="L34" t="s">
        <v>210</v>
      </c>
    </row>
    <row r="35" spans="1:12" x14ac:dyDescent="0.3">
      <c r="A35" t="str">
        <f t="shared" si="0"/>
        <v>LGDLGX3901W</v>
      </c>
      <c r="C35" t="s">
        <v>53</v>
      </c>
      <c r="D35" t="s">
        <v>95</v>
      </c>
      <c r="E35" t="s">
        <v>135</v>
      </c>
      <c r="F35" s="4">
        <v>1079.99</v>
      </c>
      <c r="G35" s="14">
        <v>7.4</v>
      </c>
      <c r="H35" s="15">
        <v>38.6875</v>
      </c>
      <c r="I35" s="15">
        <v>27</v>
      </c>
      <c r="J35" s="15">
        <v>30</v>
      </c>
      <c r="K35" t="s">
        <v>246</v>
      </c>
      <c r="L35" t="s">
        <v>211</v>
      </c>
    </row>
    <row r="36" spans="1:12" x14ac:dyDescent="0.3">
      <c r="A36" t="str">
        <f t="shared" si="0"/>
        <v>SamsungDVG45M5500P</v>
      </c>
      <c r="C36" t="s">
        <v>53</v>
      </c>
      <c r="D36" t="s">
        <v>14</v>
      </c>
      <c r="E36" t="s">
        <v>137</v>
      </c>
      <c r="F36" s="4">
        <v>1079.99</v>
      </c>
      <c r="G36" s="14">
        <v>7.5</v>
      </c>
      <c r="H36" s="15">
        <v>38.75</v>
      </c>
      <c r="I36" s="15">
        <v>27</v>
      </c>
      <c r="J36" s="15">
        <v>32</v>
      </c>
      <c r="K36" t="s">
        <v>246</v>
      </c>
      <c r="L36" t="s">
        <v>212</v>
      </c>
    </row>
    <row r="37" spans="1:12" x14ac:dyDescent="0.3">
      <c r="A37" t="str">
        <f t="shared" si="0"/>
        <v>LGDLGX7801WE</v>
      </c>
      <c r="C37" t="s">
        <v>53</v>
      </c>
      <c r="D37" t="s">
        <v>95</v>
      </c>
      <c r="E37" t="s">
        <v>138</v>
      </c>
      <c r="F37" s="4">
        <v>1079.99</v>
      </c>
      <c r="G37" s="14">
        <v>7.3</v>
      </c>
      <c r="H37" s="15">
        <v>44.3</v>
      </c>
      <c r="I37" s="15">
        <v>27</v>
      </c>
      <c r="J37" s="15">
        <v>28.9</v>
      </c>
      <c r="K37" t="s">
        <v>246</v>
      </c>
      <c r="L37" t="s">
        <v>213</v>
      </c>
    </row>
    <row r="38" spans="1:12" x14ac:dyDescent="0.3">
      <c r="A38" t="str">
        <f t="shared" si="0"/>
        <v>LGDLGX7901BE</v>
      </c>
      <c r="C38" t="s">
        <v>53</v>
      </c>
      <c r="D38" t="s">
        <v>95</v>
      </c>
      <c r="E38" t="s">
        <v>140</v>
      </c>
      <c r="F38" s="4">
        <v>1259.99</v>
      </c>
      <c r="G38" s="14">
        <v>7.3</v>
      </c>
      <c r="H38" s="15">
        <v>44.25</v>
      </c>
      <c r="I38" s="15">
        <v>27</v>
      </c>
      <c r="J38" s="15">
        <v>28.9</v>
      </c>
      <c r="K38" t="s">
        <v>246</v>
      </c>
      <c r="L38" t="s">
        <v>214</v>
      </c>
    </row>
    <row r="39" spans="1:12" x14ac:dyDescent="0.3">
      <c r="A39" t="str">
        <f t="shared" si="0"/>
        <v>SamsungDV42H5000GW</v>
      </c>
      <c r="C39" t="s">
        <v>53</v>
      </c>
      <c r="D39" t="s">
        <v>14</v>
      </c>
      <c r="E39" t="s">
        <v>141</v>
      </c>
      <c r="F39" s="4">
        <v>699.99</v>
      </c>
      <c r="G39" s="14">
        <v>7.5</v>
      </c>
      <c r="H39" s="15">
        <v>38.75</v>
      </c>
      <c r="I39" s="15">
        <v>27</v>
      </c>
      <c r="J39" s="15">
        <v>32.5</v>
      </c>
      <c r="K39" t="s">
        <v>247</v>
      </c>
      <c r="L39" t="s">
        <v>215</v>
      </c>
    </row>
    <row r="40" spans="1:12" x14ac:dyDescent="0.3">
      <c r="A40" t="str">
        <f t="shared" si="0"/>
        <v>GEGFD43GSSMWW</v>
      </c>
      <c r="C40" t="s">
        <v>53</v>
      </c>
      <c r="D40" t="s">
        <v>92</v>
      </c>
      <c r="E40" t="s">
        <v>142</v>
      </c>
      <c r="F40" s="4">
        <v>899.99</v>
      </c>
      <c r="G40" s="14">
        <v>7.5</v>
      </c>
      <c r="H40" s="15">
        <v>39.4</v>
      </c>
      <c r="I40" s="15">
        <v>27</v>
      </c>
      <c r="J40" s="15">
        <v>33</v>
      </c>
      <c r="K40" t="s">
        <v>247</v>
      </c>
      <c r="L40" t="s">
        <v>216</v>
      </c>
    </row>
    <row r="41" spans="1:12" x14ac:dyDescent="0.3">
      <c r="A41" t="str">
        <f t="shared" si="0"/>
        <v>LGDLGX4371K</v>
      </c>
      <c r="C41" t="s">
        <v>53</v>
      </c>
      <c r="D41" t="s">
        <v>95</v>
      </c>
      <c r="E41" t="s">
        <v>144</v>
      </c>
      <c r="F41" s="4">
        <v>1259.99</v>
      </c>
      <c r="G41" s="14">
        <v>7.4</v>
      </c>
      <c r="H41" s="15">
        <v>38.700000000000003</v>
      </c>
      <c r="I41" s="15">
        <v>27</v>
      </c>
      <c r="J41" s="15">
        <v>30</v>
      </c>
      <c r="K41" t="s">
        <v>246</v>
      </c>
      <c r="L41" t="s">
        <v>217</v>
      </c>
    </row>
    <row r="42" spans="1:12" x14ac:dyDescent="0.3">
      <c r="A42" t="str">
        <f t="shared" si="0"/>
        <v>MaytagMGDC465HW</v>
      </c>
      <c r="C42" t="s">
        <v>53</v>
      </c>
      <c r="D42" t="s">
        <v>96</v>
      </c>
      <c r="E42" t="s">
        <v>145</v>
      </c>
      <c r="F42" s="4">
        <v>579.99</v>
      </c>
      <c r="G42" s="14">
        <v>7</v>
      </c>
      <c r="H42" s="15">
        <v>40.9</v>
      </c>
      <c r="I42" s="15">
        <v>29</v>
      </c>
      <c r="J42" s="15">
        <v>28.2</v>
      </c>
      <c r="K42" t="s">
        <v>247</v>
      </c>
      <c r="L42" t="s">
        <v>218</v>
      </c>
    </row>
    <row r="43" spans="1:12" x14ac:dyDescent="0.3">
      <c r="A43" t="str">
        <f t="shared" si="0"/>
        <v>LGDLGX3901B</v>
      </c>
      <c r="C43" t="s">
        <v>53</v>
      </c>
      <c r="D43" t="s">
        <v>95</v>
      </c>
      <c r="E43" t="s">
        <v>146</v>
      </c>
      <c r="F43" s="4">
        <v>1169.99</v>
      </c>
      <c r="G43" s="14">
        <v>7.4</v>
      </c>
      <c r="H43" s="15">
        <v>38.6875</v>
      </c>
      <c r="I43" s="15">
        <v>27</v>
      </c>
      <c r="J43" s="15">
        <v>30</v>
      </c>
      <c r="K43" t="s">
        <v>246</v>
      </c>
      <c r="L43" t="s">
        <v>219</v>
      </c>
    </row>
    <row r="44" spans="1:12" x14ac:dyDescent="0.3">
      <c r="A44" t="str">
        <f t="shared" si="0"/>
        <v>LGDLGX4371W</v>
      </c>
      <c r="C44" t="s">
        <v>53</v>
      </c>
      <c r="D44" t="s">
        <v>95</v>
      </c>
      <c r="E44" t="s">
        <v>147</v>
      </c>
      <c r="F44" s="4">
        <v>1169.99</v>
      </c>
      <c r="G44" s="14">
        <v>7.4</v>
      </c>
      <c r="H44" s="15">
        <v>38.700000000000003</v>
      </c>
      <c r="I44" s="15">
        <v>27</v>
      </c>
      <c r="J44" s="15">
        <v>30</v>
      </c>
      <c r="K44" t="s">
        <v>246</v>
      </c>
      <c r="L44" t="s">
        <v>220</v>
      </c>
    </row>
    <row r="45" spans="1:12" x14ac:dyDescent="0.3">
      <c r="A45" t="str">
        <f t="shared" si="0"/>
        <v>SamsungDV50K7500GV</v>
      </c>
      <c r="C45" t="s">
        <v>53</v>
      </c>
      <c r="D45" t="s">
        <v>14</v>
      </c>
      <c r="E45" t="s">
        <v>148</v>
      </c>
      <c r="F45" s="4">
        <v>1349.99</v>
      </c>
      <c r="G45" s="14">
        <v>7.5</v>
      </c>
      <c r="H45" s="15">
        <v>38.700000000000003</v>
      </c>
      <c r="I45" s="15">
        <v>27</v>
      </c>
      <c r="J45" s="15">
        <v>32.6</v>
      </c>
      <c r="K45" t="s">
        <v>246</v>
      </c>
      <c r="L45" t="s">
        <v>221</v>
      </c>
    </row>
    <row r="46" spans="1:12" x14ac:dyDescent="0.3">
      <c r="A46" t="str">
        <f t="shared" si="0"/>
        <v>LGDLG3501W</v>
      </c>
      <c r="C46" t="s">
        <v>53</v>
      </c>
      <c r="D46" t="s">
        <v>95</v>
      </c>
      <c r="E46" t="s">
        <v>151</v>
      </c>
      <c r="F46" s="4">
        <v>899.99</v>
      </c>
      <c r="G46" s="14">
        <v>7.4</v>
      </c>
      <c r="H46" s="15">
        <v>38.700000000000003</v>
      </c>
      <c r="I46" s="15">
        <v>27</v>
      </c>
      <c r="J46" s="15">
        <v>30</v>
      </c>
      <c r="K46" t="s">
        <v>246</v>
      </c>
      <c r="L46" t="s">
        <v>222</v>
      </c>
    </row>
    <row r="47" spans="1:12" x14ac:dyDescent="0.3">
      <c r="A47" t="str">
        <f t="shared" si="0"/>
        <v>SamsungDV45K6500GV</v>
      </c>
      <c r="C47" t="s">
        <v>53</v>
      </c>
      <c r="D47" t="s">
        <v>14</v>
      </c>
      <c r="E47" t="s">
        <v>152</v>
      </c>
      <c r="F47" s="4">
        <v>1169.99</v>
      </c>
      <c r="G47" s="14">
        <v>7.5</v>
      </c>
      <c r="H47" s="15">
        <v>38.700000000000003</v>
      </c>
      <c r="I47" s="15">
        <v>27</v>
      </c>
      <c r="J47" s="15">
        <v>32.4</v>
      </c>
      <c r="K47" t="s">
        <v>246</v>
      </c>
      <c r="L47" t="s">
        <v>223</v>
      </c>
    </row>
    <row r="48" spans="1:12" x14ac:dyDescent="0.3">
      <c r="A48" t="str">
        <f t="shared" si="0"/>
        <v>WhirlpoolWGD7500GC</v>
      </c>
      <c r="C48" t="s">
        <v>53</v>
      </c>
      <c r="D48" t="s">
        <v>15</v>
      </c>
      <c r="E48" t="s">
        <v>153</v>
      </c>
      <c r="F48" s="4">
        <v>989.99</v>
      </c>
      <c r="G48" s="14">
        <v>7.4</v>
      </c>
      <c r="H48" s="15">
        <v>39.700000000000003</v>
      </c>
      <c r="I48" s="15">
        <v>27</v>
      </c>
      <c r="J48" s="15">
        <v>30</v>
      </c>
      <c r="K48" t="s">
        <v>247</v>
      </c>
      <c r="L48" t="s">
        <v>224</v>
      </c>
    </row>
    <row r="49" spans="1:12" x14ac:dyDescent="0.3">
      <c r="A49" t="str">
        <f t="shared" si="0"/>
        <v>SamsungDV45K6500GW</v>
      </c>
      <c r="C49" t="s">
        <v>53</v>
      </c>
      <c r="D49" t="s">
        <v>14</v>
      </c>
      <c r="E49" t="s">
        <v>154</v>
      </c>
      <c r="F49" s="4">
        <v>1079.99</v>
      </c>
      <c r="G49" s="14">
        <v>7.5</v>
      </c>
      <c r="H49" s="15">
        <v>38.700000000000003</v>
      </c>
      <c r="I49" s="15">
        <v>27</v>
      </c>
      <c r="J49" s="15">
        <v>32.4</v>
      </c>
      <c r="K49" t="s">
        <v>246</v>
      </c>
      <c r="L49" t="s">
        <v>225</v>
      </c>
    </row>
    <row r="50" spans="1:12" x14ac:dyDescent="0.3">
      <c r="A50" t="str">
        <f t="shared" si="0"/>
        <v>GEGTD42GASJWW</v>
      </c>
      <c r="C50" t="s">
        <v>53</v>
      </c>
      <c r="D50" t="s">
        <v>92</v>
      </c>
      <c r="E50" t="s">
        <v>155</v>
      </c>
      <c r="F50" s="4">
        <v>719.99</v>
      </c>
      <c r="G50" s="14">
        <v>7.2</v>
      </c>
      <c r="H50" s="15">
        <v>44</v>
      </c>
      <c r="I50" s="15">
        <v>27</v>
      </c>
      <c r="J50" s="15">
        <v>29.5</v>
      </c>
      <c r="K50" t="s">
        <v>247</v>
      </c>
      <c r="L50" t="s">
        <v>226</v>
      </c>
    </row>
    <row r="51" spans="1:12" x14ac:dyDescent="0.3">
      <c r="A51" t="str">
        <f t="shared" si="0"/>
        <v>LGDLG7101W</v>
      </c>
      <c r="C51" t="s">
        <v>53</v>
      </c>
      <c r="D51" t="s">
        <v>95</v>
      </c>
      <c r="E51" t="s">
        <v>156</v>
      </c>
      <c r="F51" s="4">
        <v>809.99</v>
      </c>
      <c r="G51" s="14">
        <v>7.3</v>
      </c>
      <c r="H51" s="15">
        <v>44.3</v>
      </c>
      <c r="I51" s="15">
        <v>27</v>
      </c>
      <c r="J51" s="15">
        <v>28.9</v>
      </c>
      <c r="K51" t="s">
        <v>246</v>
      </c>
      <c r="L51" t="s">
        <v>227</v>
      </c>
    </row>
    <row r="52" spans="1:12" x14ac:dyDescent="0.3">
      <c r="A52" t="str">
        <f t="shared" si="0"/>
        <v>WhirlpoolWGD9620HBK</v>
      </c>
      <c r="C52" t="s">
        <v>53</v>
      </c>
      <c r="D52" t="s">
        <v>15</v>
      </c>
      <c r="E52" t="s">
        <v>157</v>
      </c>
      <c r="F52" s="4">
        <v>1484.99</v>
      </c>
      <c r="G52" s="14">
        <v>7.4</v>
      </c>
      <c r="H52" s="15">
        <v>38.799999999999997</v>
      </c>
      <c r="I52" s="15">
        <v>27</v>
      </c>
      <c r="J52" s="15">
        <v>31</v>
      </c>
      <c r="K52" t="s">
        <v>246</v>
      </c>
      <c r="L52" t="s">
        <v>228</v>
      </c>
    </row>
    <row r="53" spans="1:12" x14ac:dyDescent="0.3">
      <c r="A53" t="str">
        <f t="shared" si="0"/>
        <v>LGDLGX5001W</v>
      </c>
      <c r="C53" t="s">
        <v>53</v>
      </c>
      <c r="D53" t="s">
        <v>95</v>
      </c>
      <c r="E53" t="s">
        <v>158</v>
      </c>
      <c r="F53" s="4">
        <v>1349.99</v>
      </c>
      <c r="G53" s="14">
        <v>7.4</v>
      </c>
      <c r="H53" s="15">
        <v>38.700000000000003</v>
      </c>
      <c r="I53" s="15">
        <v>27</v>
      </c>
      <c r="J53" s="15">
        <v>31.8</v>
      </c>
      <c r="K53" t="s">
        <v>246</v>
      </c>
      <c r="L53" t="s">
        <v>229</v>
      </c>
    </row>
    <row r="54" spans="1:12" x14ac:dyDescent="0.3">
      <c r="A54" t="str">
        <f t="shared" si="0"/>
        <v>GEGTX33GASKWW</v>
      </c>
      <c r="C54" t="s">
        <v>53</v>
      </c>
      <c r="D54" t="s">
        <v>92</v>
      </c>
      <c r="E54" t="s">
        <v>159</v>
      </c>
      <c r="F54" s="4">
        <v>629.99</v>
      </c>
      <c r="G54" s="14">
        <v>6.2</v>
      </c>
      <c r="H54" s="15">
        <v>44</v>
      </c>
      <c r="I54" s="15">
        <v>27</v>
      </c>
      <c r="J54" s="15">
        <v>26.75</v>
      </c>
      <c r="K54" t="s">
        <v>247</v>
      </c>
      <c r="L54" t="s">
        <v>230</v>
      </c>
    </row>
    <row r="55" spans="1:12" x14ac:dyDescent="0.3">
      <c r="A55" t="str">
        <f t="shared" si="0"/>
        <v>SamsungDVG45R6300W/A3</v>
      </c>
      <c r="C55" t="s">
        <v>53</v>
      </c>
      <c r="D55" t="s">
        <v>14</v>
      </c>
      <c r="E55" t="s">
        <v>160</v>
      </c>
      <c r="F55" s="4">
        <v>829.99</v>
      </c>
      <c r="G55" s="14">
        <v>7.5</v>
      </c>
      <c r="H55" s="15">
        <v>38.799999999999997</v>
      </c>
      <c r="I55" s="15">
        <v>27</v>
      </c>
      <c r="J55" s="15">
        <v>31.5</v>
      </c>
      <c r="K55" t="s">
        <v>246</v>
      </c>
      <c r="L55" t="s">
        <v>231</v>
      </c>
    </row>
    <row r="56" spans="1:12" x14ac:dyDescent="0.3">
      <c r="A56" t="str">
        <f t="shared" si="0"/>
        <v>InsigniaNS-FDRG67WH8A</v>
      </c>
      <c r="C56" t="s">
        <v>53</v>
      </c>
      <c r="D56" t="s">
        <v>97</v>
      </c>
      <c r="E56" t="s">
        <v>161</v>
      </c>
      <c r="F56" s="4">
        <v>549.99</v>
      </c>
      <c r="G56" s="14">
        <v>6.7</v>
      </c>
      <c r="H56" s="15">
        <v>42.9</v>
      </c>
      <c r="I56" s="15">
        <v>27</v>
      </c>
      <c r="J56" s="15">
        <v>30.1</v>
      </c>
      <c r="K56" t="s">
        <v>247</v>
      </c>
      <c r="L56" t="s">
        <v>232</v>
      </c>
    </row>
    <row r="57" spans="1:12" x14ac:dyDescent="0.3">
      <c r="A57" t="str">
        <f t="shared" si="0"/>
        <v>WhirlpoolWGD4985EW</v>
      </c>
      <c r="C57" t="s">
        <v>53</v>
      </c>
      <c r="D57" t="s">
        <v>15</v>
      </c>
      <c r="E57" t="s">
        <v>163</v>
      </c>
      <c r="F57" s="4">
        <v>719.99</v>
      </c>
      <c r="G57" s="14">
        <v>5.9</v>
      </c>
      <c r="H57" s="15">
        <v>43</v>
      </c>
      <c r="I57" s="15">
        <v>29</v>
      </c>
      <c r="J57" s="15">
        <v>26</v>
      </c>
      <c r="K57" t="s">
        <v>247</v>
      </c>
      <c r="L57" t="s">
        <v>233</v>
      </c>
    </row>
    <row r="58" spans="1:12" x14ac:dyDescent="0.3">
      <c r="A58" t="str">
        <f t="shared" si="0"/>
        <v>GEGFD45GSSMWW</v>
      </c>
      <c r="C58" t="s">
        <v>53</v>
      </c>
      <c r="D58" t="s">
        <v>92</v>
      </c>
      <c r="E58" t="s">
        <v>164</v>
      </c>
      <c r="F58" s="4">
        <v>989.99</v>
      </c>
      <c r="G58" s="14">
        <v>7.5</v>
      </c>
      <c r="H58" s="15">
        <v>39.4</v>
      </c>
      <c r="I58" s="15">
        <v>27</v>
      </c>
      <c r="J58" s="15">
        <v>33</v>
      </c>
      <c r="K58" t="s">
        <v>246</v>
      </c>
      <c r="L58" t="s">
        <v>234</v>
      </c>
    </row>
    <row r="59" spans="1:12" x14ac:dyDescent="0.3">
      <c r="A59" t="str">
        <f t="shared" si="0"/>
        <v>LGDLGX7601WE</v>
      </c>
      <c r="C59" t="s">
        <v>53</v>
      </c>
      <c r="D59" t="s">
        <v>95</v>
      </c>
      <c r="E59" t="s">
        <v>166</v>
      </c>
      <c r="F59" s="4">
        <v>699.99</v>
      </c>
      <c r="G59" s="14">
        <v>7.3</v>
      </c>
      <c r="H59" s="15">
        <v>45.5</v>
      </c>
      <c r="I59" s="15">
        <v>27</v>
      </c>
      <c r="J59" s="15">
        <v>29</v>
      </c>
      <c r="K59" t="s">
        <v>246</v>
      </c>
      <c r="L59" t="s">
        <v>235</v>
      </c>
    </row>
    <row r="60" spans="1:12" x14ac:dyDescent="0.3">
      <c r="A60" t="str">
        <f t="shared" si="0"/>
        <v>SamsungDVG45R6100W/A3</v>
      </c>
      <c r="C60" t="s">
        <v>53</v>
      </c>
      <c r="D60" t="s">
        <v>14</v>
      </c>
      <c r="E60" t="s">
        <v>167</v>
      </c>
      <c r="F60" s="4">
        <v>799.99</v>
      </c>
      <c r="G60" s="14">
        <v>7.5</v>
      </c>
      <c r="H60" s="15">
        <v>38.799999999999997</v>
      </c>
      <c r="I60" s="15">
        <v>27</v>
      </c>
      <c r="J60" s="15">
        <v>31.5</v>
      </c>
      <c r="K60" t="s">
        <v>247</v>
      </c>
      <c r="L60" t="s">
        <v>236</v>
      </c>
    </row>
    <row r="61" spans="1:12" x14ac:dyDescent="0.3">
      <c r="A61" t="str">
        <f t="shared" si="0"/>
        <v>WhirlpoolWGD8500DW</v>
      </c>
      <c r="C61" t="s">
        <v>53</v>
      </c>
      <c r="D61" t="s">
        <v>15</v>
      </c>
      <c r="E61" t="s">
        <v>168</v>
      </c>
      <c r="F61" s="4">
        <v>1169.99</v>
      </c>
      <c r="G61" s="14">
        <v>8.8000000000000007</v>
      </c>
      <c r="H61" s="15">
        <v>42.25</v>
      </c>
      <c r="I61" s="15">
        <v>29</v>
      </c>
      <c r="J61" s="15">
        <v>32.25</v>
      </c>
      <c r="K61" t="s">
        <v>247</v>
      </c>
      <c r="L61" t="s">
        <v>237</v>
      </c>
    </row>
    <row r="62" spans="1:12" x14ac:dyDescent="0.3">
      <c r="A62" t="str">
        <f t="shared" si="0"/>
        <v>GEGTD84GCSNWS</v>
      </c>
      <c r="C62" t="s">
        <v>53</v>
      </c>
      <c r="D62" t="s">
        <v>92</v>
      </c>
      <c r="E62" t="s">
        <v>169</v>
      </c>
      <c r="F62" s="4">
        <v>944.99</v>
      </c>
      <c r="G62" s="14">
        <v>7.4</v>
      </c>
      <c r="H62" s="15">
        <v>48</v>
      </c>
      <c r="I62" s="15">
        <v>27</v>
      </c>
      <c r="J62" s="15">
        <v>30.5</v>
      </c>
      <c r="K62" t="s">
        <v>246</v>
      </c>
      <c r="L62" t="s">
        <v>238</v>
      </c>
    </row>
    <row r="63" spans="1:12" x14ac:dyDescent="0.3">
      <c r="A63" t="str">
        <f t="shared" si="0"/>
        <v>LGDLG7301WE</v>
      </c>
      <c r="C63" t="s">
        <v>53</v>
      </c>
      <c r="D63" t="s">
        <v>95</v>
      </c>
      <c r="E63" t="s">
        <v>170</v>
      </c>
      <c r="F63" s="4">
        <v>799.99</v>
      </c>
      <c r="G63" s="14">
        <v>7.3</v>
      </c>
      <c r="H63" s="15">
        <v>44.3</v>
      </c>
      <c r="I63" s="15">
        <v>27</v>
      </c>
      <c r="J63" s="15">
        <v>28.9</v>
      </c>
      <c r="K63" t="s">
        <v>246</v>
      </c>
      <c r="L63" t="s">
        <v>239</v>
      </c>
    </row>
    <row r="64" spans="1:12" x14ac:dyDescent="0.3">
      <c r="A64" t="str">
        <f t="shared" si="0"/>
        <v>SamsungDVG54R7200W</v>
      </c>
      <c r="C64" t="s">
        <v>53</v>
      </c>
      <c r="D64" t="s">
        <v>14</v>
      </c>
      <c r="E64" t="s">
        <v>171</v>
      </c>
      <c r="F64" s="4">
        <v>989.99</v>
      </c>
      <c r="G64" s="14">
        <v>7.4</v>
      </c>
      <c r="H64" s="15">
        <v>44.5625</v>
      </c>
      <c r="I64" s="15">
        <v>27</v>
      </c>
      <c r="J64" s="15">
        <v>30.25</v>
      </c>
      <c r="K64" t="s">
        <v>246</v>
      </c>
      <c r="L64" t="s">
        <v>240</v>
      </c>
    </row>
    <row r="65" spans="1:12" x14ac:dyDescent="0.3">
      <c r="A65" t="str">
        <f t="shared" si="0"/>
        <v>GEGTD72GBSNWS</v>
      </c>
      <c r="C65" t="s">
        <v>53</v>
      </c>
      <c r="D65" t="s">
        <v>92</v>
      </c>
      <c r="E65" t="s">
        <v>172</v>
      </c>
      <c r="F65" s="4">
        <v>854.99</v>
      </c>
      <c r="G65" s="14">
        <v>7.4</v>
      </c>
      <c r="H65" s="15">
        <v>46</v>
      </c>
      <c r="I65" s="15">
        <v>27</v>
      </c>
      <c r="J65" s="15">
        <v>30.5</v>
      </c>
      <c r="K65" t="s">
        <v>246</v>
      </c>
      <c r="L65" t="s">
        <v>241</v>
      </c>
    </row>
    <row r="66" spans="1:12" x14ac:dyDescent="0.3">
      <c r="A66" t="str">
        <f t="shared" si="0"/>
        <v>GEGTD72GBPNDG</v>
      </c>
      <c r="C66" t="s">
        <v>53</v>
      </c>
      <c r="D66" t="s">
        <v>92</v>
      </c>
      <c r="E66" t="s">
        <v>173</v>
      </c>
      <c r="F66" s="4">
        <v>944.99</v>
      </c>
      <c r="G66" s="14">
        <v>7.4</v>
      </c>
      <c r="H66" s="15">
        <v>46</v>
      </c>
      <c r="I66" s="15">
        <v>27</v>
      </c>
      <c r="J66" s="15">
        <v>30.5</v>
      </c>
      <c r="K66" t="s">
        <v>246</v>
      </c>
      <c r="L66" t="s">
        <v>242</v>
      </c>
    </row>
    <row r="67" spans="1:12" x14ac:dyDescent="0.3">
      <c r="A67" t="str">
        <f t="shared" si="0"/>
        <v>SamsungDVG45R6100C/A3</v>
      </c>
      <c r="C67" t="s">
        <v>53</v>
      </c>
      <c r="D67" t="s">
        <v>14</v>
      </c>
      <c r="E67" t="s">
        <v>174</v>
      </c>
      <c r="F67" s="4">
        <v>829.99</v>
      </c>
      <c r="G67" s="14">
        <v>7.5</v>
      </c>
      <c r="H67" s="15">
        <v>38.799999999999997</v>
      </c>
      <c r="I67" s="15">
        <v>27</v>
      </c>
      <c r="J67" s="15">
        <v>31.5</v>
      </c>
      <c r="K67" t="s">
        <v>247</v>
      </c>
      <c r="L67" t="s">
        <v>243</v>
      </c>
    </row>
    <row r="68" spans="1:12" x14ac:dyDescent="0.3">
      <c r="A68" t="str">
        <f t="shared" ref="A68:A131" si="1">CONCATENATE($D68,$E68)</f>
        <v>MaytagMGDB955FC</v>
      </c>
      <c r="C68" t="s">
        <v>53</v>
      </c>
      <c r="D68" t="s">
        <v>96</v>
      </c>
      <c r="E68" t="s">
        <v>175</v>
      </c>
      <c r="F68" s="4">
        <v>1349.99</v>
      </c>
      <c r="G68" s="14">
        <v>9.1999999999999993</v>
      </c>
      <c r="H68" s="15">
        <v>43.4</v>
      </c>
      <c r="I68" s="15">
        <v>29</v>
      </c>
      <c r="J68" s="15">
        <v>33.5</v>
      </c>
      <c r="K68" t="s">
        <v>246</v>
      </c>
      <c r="L68" t="s">
        <v>244</v>
      </c>
    </row>
    <row r="69" spans="1:12" x14ac:dyDescent="0.3">
      <c r="A69" t="str">
        <f t="shared" si="1"/>
        <v>LGDLGX7601KE</v>
      </c>
      <c r="C69" t="s">
        <v>53</v>
      </c>
      <c r="D69" t="s">
        <v>95</v>
      </c>
      <c r="E69" t="s">
        <v>177</v>
      </c>
      <c r="F69" s="4">
        <v>999.99</v>
      </c>
      <c r="G69" s="14">
        <v>7.3</v>
      </c>
      <c r="H69" s="15">
        <v>45.5</v>
      </c>
      <c r="I69" s="15">
        <v>27</v>
      </c>
      <c r="J69" s="15">
        <v>29</v>
      </c>
      <c r="K69" t="s">
        <v>246</v>
      </c>
      <c r="L69" t="s">
        <v>245</v>
      </c>
    </row>
    <row r="70" spans="1:12" x14ac:dyDescent="0.3">
      <c r="A70" t="str">
        <f t="shared" si="1"/>
        <v>MaytagMGD5630HW</v>
      </c>
      <c r="C70" t="s">
        <v>49</v>
      </c>
      <c r="D70" t="s">
        <v>96</v>
      </c>
      <c r="E70" t="s">
        <v>116</v>
      </c>
      <c r="F70" s="4">
        <v>999</v>
      </c>
      <c r="G70">
        <v>7.3</v>
      </c>
      <c r="H70" s="15">
        <v>38</v>
      </c>
      <c r="I70" s="15">
        <v>27</v>
      </c>
      <c r="J70" s="15">
        <v>30.75</v>
      </c>
      <c r="K70" t="s">
        <v>246</v>
      </c>
      <c r="L70" t="s">
        <v>277</v>
      </c>
    </row>
    <row r="71" spans="1:12" x14ac:dyDescent="0.3">
      <c r="A71" t="str">
        <f t="shared" si="1"/>
        <v>WhirlpoolWGD9620HW</v>
      </c>
      <c r="C71" t="s">
        <v>49</v>
      </c>
      <c r="D71" t="s">
        <v>15</v>
      </c>
      <c r="E71" t="s">
        <v>119</v>
      </c>
      <c r="F71" s="4">
        <v>1499</v>
      </c>
      <c r="G71">
        <v>7.4</v>
      </c>
      <c r="H71" s="15">
        <v>38</v>
      </c>
      <c r="I71" s="15">
        <v>27</v>
      </c>
      <c r="J71" s="15">
        <v>31</v>
      </c>
      <c r="K71" t="s">
        <v>246</v>
      </c>
      <c r="L71" t="s">
        <v>278</v>
      </c>
    </row>
    <row r="72" spans="1:12" x14ac:dyDescent="0.3">
      <c r="A72" t="str">
        <f t="shared" si="1"/>
        <v>WhirlpoolWGD5620HW</v>
      </c>
      <c r="C72" t="s">
        <v>49</v>
      </c>
      <c r="D72" t="s">
        <v>15</v>
      </c>
      <c r="E72" t="s">
        <v>162</v>
      </c>
      <c r="F72" s="4">
        <v>999</v>
      </c>
      <c r="G72">
        <v>7.4</v>
      </c>
      <c r="H72" s="15">
        <v>38</v>
      </c>
      <c r="I72" s="15">
        <v>27</v>
      </c>
      <c r="J72" s="15">
        <v>31</v>
      </c>
      <c r="K72" t="s">
        <v>246</v>
      </c>
      <c r="L72" t="s">
        <v>279</v>
      </c>
    </row>
    <row r="73" spans="1:12" x14ac:dyDescent="0.3">
      <c r="A73" t="str">
        <f t="shared" si="1"/>
        <v>WhirlpoolCGD9150GW</v>
      </c>
      <c r="C73" t="s">
        <v>49</v>
      </c>
      <c r="D73" t="s">
        <v>15</v>
      </c>
      <c r="E73" t="s">
        <v>108</v>
      </c>
      <c r="F73" s="4">
        <v>1213</v>
      </c>
      <c r="G73">
        <v>6.7</v>
      </c>
      <c r="H73" s="14">
        <v>45</v>
      </c>
      <c r="I73" s="15">
        <v>27</v>
      </c>
      <c r="J73" s="15">
        <v>29</v>
      </c>
      <c r="K73" t="s">
        <v>247</v>
      </c>
      <c r="L73" t="s">
        <v>280</v>
      </c>
    </row>
    <row r="74" spans="1:12" x14ac:dyDescent="0.3">
      <c r="A74" t="str">
        <f t="shared" si="1"/>
        <v>GEGTD33GASKWW</v>
      </c>
      <c r="C74" t="s">
        <v>49</v>
      </c>
      <c r="D74" t="s">
        <v>92</v>
      </c>
      <c r="E74" t="s">
        <v>115</v>
      </c>
      <c r="F74" s="4">
        <v>548</v>
      </c>
      <c r="G74">
        <v>7.2</v>
      </c>
      <c r="H74" s="15">
        <v>44</v>
      </c>
      <c r="I74">
        <v>27</v>
      </c>
      <c r="J74">
        <v>29.5</v>
      </c>
      <c r="K74" t="s">
        <v>247</v>
      </c>
      <c r="L74" t="s">
        <v>281</v>
      </c>
    </row>
    <row r="75" spans="1:12" x14ac:dyDescent="0.3">
      <c r="A75" t="str">
        <f t="shared" si="1"/>
        <v>SamsungDVG54R7600V</v>
      </c>
      <c r="C75" t="s">
        <v>49</v>
      </c>
      <c r="D75" t="s">
        <v>14</v>
      </c>
      <c r="E75" t="s">
        <v>250</v>
      </c>
      <c r="F75" s="4">
        <v>1299</v>
      </c>
      <c r="G75">
        <v>7.4</v>
      </c>
      <c r="H75" s="15">
        <v>44</v>
      </c>
      <c r="I75" s="14">
        <v>27</v>
      </c>
      <c r="J75" s="14">
        <v>30.25</v>
      </c>
      <c r="K75" t="s">
        <v>246</v>
      </c>
      <c r="L75" t="s">
        <v>282</v>
      </c>
    </row>
    <row r="76" spans="1:12" x14ac:dyDescent="0.3">
      <c r="A76" t="str">
        <f t="shared" si="1"/>
        <v>LGDLGX7901BE</v>
      </c>
      <c r="C76" t="s">
        <v>49</v>
      </c>
      <c r="D76" t="s">
        <v>95</v>
      </c>
      <c r="E76" t="s">
        <v>140</v>
      </c>
      <c r="F76" s="4">
        <v>1399</v>
      </c>
      <c r="G76">
        <v>7.3</v>
      </c>
      <c r="H76" s="15">
        <v>44</v>
      </c>
      <c r="I76" s="14">
        <v>27</v>
      </c>
      <c r="J76" s="14">
        <v>29.5</v>
      </c>
      <c r="K76" t="s">
        <v>246</v>
      </c>
      <c r="L76" t="s">
        <v>283</v>
      </c>
    </row>
    <row r="77" spans="1:12" x14ac:dyDescent="0.3">
      <c r="A77" t="str">
        <f t="shared" si="1"/>
        <v>LGDLG3461W</v>
      </c>
      <c r="C77" t="s">
        <v>49</v>
      </c>
      <c r="D77" t="s">
        <v>95</v>
      </c>
      <c r="E77" t="s">
        <v>251</v>
      </c>
      <c r="F77" s="4">
        <v>949</v>
      </c>
      <c r="G77">
        <v>7.4</v>
      </c>
      <c r="H77" s="15">
        <v>38</v>
      </c>
      <c r="I77" s="14">
        <v>27</v>
      </c>
      <c r="J77" s="14">
        <v>30</v>
      </c>
      <c r="K77" t="s">
        <v>246</v>
      </c>
      <c r="L77" t="s">
        <v>284</v>
      </c>
    </row>
    <row r="78" spans="1:12" x14ac:dyDescent="0.3">
      <c r="A78" t="str">
        <f t="shared" si="1"/>
        <v>SamsungDVG50R5400V</v>
      </c>
      <c r="C78" t="s">
        <v>49</v>
      </c>
      <c r="D78" t="s">
        <v>14</v>
      </c>
      <c r="E78" t="s">
        <v>252</v>
      </c>
      <c r="F78" s="4">
        <v>784</v>
      </c>
      <c r="G78">
        <v>7.4</v>
      </c>
      <c r="H78" s="15">
        <v>44.6</v>
      </c>
      <c r="I78">
        <v>27</v>
      </c>
      <c r="J78" s="14">
        <v>33.200000000000003</v>
      </c>
      <c r="K78" t="s">
        <v>247</v>
      </c>
      <c r="L78" t="s">
        <v>285</v>
      </c>
    </row>
    <row r="79" spans="1:12" x14ac:dyDescent="0.3">
      <c r="A79" t="str">
        <f t="shared" si="1"/>
        <v>LGDLG7301WE</v>
      </c>
      <c r="C79" t="s">
        <v>49</v>
      </c>
      <c r="D79" t="s">
        <v>95</v>
      </c>
      <c r="E79" t="s">
        <v>170</v>
      </c>
      <c r="F79" s="4">
        <v>798</v>
      </c>
      <c r="G79">
        <v>7</v>
      </c>
      <c r="H79" s="15">
        <v>44</v>
      </c>
      <c r="I79" s="14">
        <v>27</v>
      </c>
      <c r="J79" s="14">
        <v>28.94</v>
      </c>
      <c r="K79" t="s">
        <v>246</v>
      </c>
      <c r="L79" t="s">
        <v>286</v>
      </c>
    </row>
    <row r="80" spans="1:12" x14ac:dyDescent="0.3">
      <c r="A80" t="str">
        <f t="shared" si="1"/>
        <v>WhirlpoolCGD9160GW</v>
      </c>
      <c r="C80" t="s">
        <v>49</v>
      </c>
      <c r="D80" t="s">
        <v>15</v>
      </c>
      <c r="E80" t="s">
        <v>111</v>
      </c>
      <c r="F80" s="4">
        <v>1123</v>
      </c>
      <c r="G80">
        <v>6.7</v>
      </c>
      <c r="H80" s="15">
        <v>37</v>
      </c>
      <c r="I80">
        <v>27</v>
      </c>
      <c r="J80">
        <v>29</v>
      </c>
      <c r="K80" t="s">
        <v>247</v>
      </c>
      <c r="L80" t="s">
        <v>287</v>
      </c>
    </row>
    <row r="81" spans="1:12" x14ac:dyDescent="0.3">
      <c r="A81" t="str">
        <f t="shared" si="1"/>
        <v>MaytagMGD6630HC</v>
      </c>
      <c r="C81" t="s">
        <v>49</v>
      </c>
      <c r="D81" t="s">
        <v>96</v>
      </c>
      <c r="E81" t="s">
        <v>136</v>
      </c>
      <c r="F81" s="4">
        <v>1199</v>
      </c>
      <c r="G81">
        <v>7.3</v>
      </c>
      <c r="H81" s="15">
        <v>38</v>
      </c>
      <c r="I81" s="14">
        <v>27</v>
      </c>
      <c r="J81" s="14">
        <v>30.75</v>
      </c>
      <c r="K81" t="s">
        <v>246</v>
      </c>
      <c r="L81" t="s">
        <v>288</v>
      </c>
    </row>
    <row r="82" spans="1:12" x14ac:dyDescent="0.3">
      <c r="A82" t="str">
        <f t="shared" si="1"/>
        <v>LGDLGX9501K</v>
      </c>
      <c r="C82" t="s">
        <v>49</v>
      </c>
      <c r="D82" t="s">
        <v>95</v>
      </c>
      <c r="E82" t="s">
        <v>253</v>
      </c>
      <c r="F82" s="4">
        <v>2099</v>
      </c>
      <c r="G82">
        <v>9</v>
      </c>
      <c r="H82" s="15">
        <v>40</v>
      </c>
      <c r="I82">
        <v>29</v>
      </c>
      <c r="J82" s="14">
        <v>33</v>
      </c>
      <c r="K82" t="s">
        <v>247</v>
      </c>
      <c r="L82" t="s">
        <v>289</v>
      </c>
    </row>
    <row r="83" spans="1:12" x14ac:dyDescent="0.3">
      <c r="A83" t="str">
        <f t="shared" si="1"/>
        <v>GEGTD42GASJWW</v>
      </c>
      <c r="C83" t="s">
        <v>49</v>
      </c>
      <c r="D83" t="s">
        <v>92</v>
      </c>
      <c r="E83" t="s">
        <v>155</v>
      </c>
      <c r="F83" s="4">
        <v>718</v>
      </c>
      <c r="G83">
        <v>7.2</v>
      </c>
      <c r="H83" s="15">
        <v>44</v>
      </c>
      <c r="I83">
        <v>27</v>
      </c>
      <c r="J83">
        <v>29.5</v>
      </c>
      <c r="K83" t="s">
        <v>247</v>
      </c>
      <c r="L83" t="s">
        <v>290</v>
      </c>
    </row>
    <row r="84" spans="1:12" x14ac:dyDescent="0.3">
      <c r="A84" t="str">
        <f t="shared" si="1"/>
        <v>GEGTX33GASKWW</v>
      </c>
      <c r="C84" t="s">
        <v>49</v>
      </c>
      <c r="D84" t="s">
        <v>92</v>
      </c>
      <c r="E84" t="s">
        <v>159</v>
      </c>
      <c r="F84" s="4">
        <v>699</v>
      </c>
      <c r="G84">
        <v>6.2</v>
      </c>
      <c r="H84" s="15">
        <v>44</v>
      </c>
      <c r="I84">
        <v>27</v>
      </c>
      <c r="J84" s="14">
        <v>26</v>
      </c>
      <c r="K84" t="s">
        <v>247</v>
      </c>
      <c r="L84" t="s">
        <v>291</v>
      </c>
    </row>
    <row r="85" spans="1:12" x14ac:dyDescent="0.3">
      <c r="A85" t="str">
        <f t="shared" si="1"/>
        <v>WhirlpoolCGM2745FQ</v>
      </c>
      <c r="C85" t="s">
        <v>49</v>
      </c>
      <c r="D85" t="s">
        <v>15</v>
      </c>
      <c r="E85" t="s">
        <v>107</v>
      </c>
      <c r="F85" s="4">
        <v>880</v>
      </c>
      <c r="G85">
        <v>7.4</v>
      </c>
      <c r="H85" s="15">
        <v>43</v>
      </c>
      <c r="I85" s="14">
        <v>27</v>
      </c>
      <c r="J85" s="14">
        <v>29</v>
      </c>
      <c r="K85" t="s">
        <v>247</v>
      </c>
      <c r="L85" t="s">
        <v>292</v>
      </c>
    </row>
    <row r="86" spans="1:12" x14ac:dyDescent="0.3">
      <c r="A86" t="str">
        <f t="shared" si="1"/>
        <v>MaytagMGDB765FW</v>
      </c>
      <c r="C86" t="s">
        <v>49</v>
      </c>
      <c r="D86" t="s">
        <v>96</v>
      </c>
      <c r="E86" t="s">
        <v>120</v>
      </c>
      <c r="F86" s="4">
        <v>748</v>
      </c>
      <c r="G86">
        <v>7.4</v>
      </c>
      <c r="H86" s="15">
        <v>41</v>
      </c>
      <c r="I86" s="14">
        <v>27</v>
      </c>
      <c r="J86" s="14">
        <v>30</v>
      </c>
      <c r="K86" t="s">
        <v>247</v>
      </c>
      <c r="L86" t="s">
        <v>293</v>
      </c>
    </row>
    <row r="87" spans="1:12" x14ac:dyDescent="0.3">
      <c r="A87" t="str">
        <f t="shared" si="1"/>
        <v>GEGTD75GCPLDG</v>
      </c>
      <c r="C87" t="s">
        <v>49</v>
      </c>
      <c r="D87" t="s">
        <v>92</v>
      </c>
      <c r="E87" t="s">
        <v>254</v>
      </c>
      <c r="F87" s="4">
        <v>1099</v>
      </c>
      <c r="G87">
        <v>7.4</v>
      </c>
      <c r="H87" s="15">
        <v>48</v>
      </c>
      <c r="I87">
        <v>27</v>
      </c>
      <c r="J87">
        <v>30.5</v>
      </c>
      <c r="K87" t="s">
        <v>246</v>
      </c>
      <c r="L87" t="s">
        <v>294</v>
      </c>
    </row>
    <row r="88" spans="1:12" x14ac:dyDescent="0.3">
      <c r="A88" t="str">
        <f t="shared" si="1"/>
        <v>LGDLGX9001V</v>
      </c>
      <c r="C88" t="s">
        <v>49</v>
      </c>
      <c r="D88" t="s">
        <v>95</v>
      </c>
      <c r="E88" t="s">
        <v>130</v>
      </c>
      <c r="F88" s="4">
        <v>498</v>
      </c>
      <c r="G88">
        <v>9</v>
      </c>
      <c r="H88" s="15">
        <v>40</v>
      </c>
      <c r="I88">
        <v>29</v>
      </c>
      <c r="J88" s="14">
        <v>33</v>
      </c>
      <c r="K88" t="s">
        <v>247</v>
      </c>
      <c r="L88" t="s">
        <v>295</v>
      </c>
    </row>
    <row r="89" spans="1:12" x14ac:dyDescent="0.3">
      <c r="A89" t="str">
        <f t="shared" si="1"/>
        <v>AmanaNGD4655EW</v>
      </c>
      <c r="C89" t="s">
        <v>49</v>
      </c>
      <c r="D89" t="s">
        <v>93</v>
      </c>
      <c r="E89" t="s">
        <v>123</v>
      </c>
      <c r="F89" s="4">
        <v>498</v>
      </c>
      <c r="G89">
        <v>6.5</v>
      </c>
      <c r="H89" s="15">
        <v>43</v>
      </c>
      <c r="I89">
        <v>29</v>
      </c>
      <c r="J89" s="14">
        <v>27</v>
      </c>
      <c r="K89" t="s">
        <v>247</v>
      </c>
      <c r="L89" t="s">
        <v>296</v>
      </c>
    </row>
    <row r="90" spans="1:12" x14ac:dyDescent="0.3">
      <c r="A90" t="str">
        <f t="shared" si="1"/>
        <v>GEGTD84GCPNDG</v>
      </c>
      <c r="C90" t="s">
        <v>49</v>
      </c>
      <c r="D90" t="s">
        <v>92</v>
      </c>
      <c r="E90" t="s">
        <v>255</v>
      </c>
      <c r="F90" s="4">
        <v>1034</v>
      </c>
      <c r="G90">
        <v>7.4</v>
      </c>
      <c r="H90" s="15">
        <v>48</v>
      </c>
      <c r="I90" s="14">
        <v>27</v>
      </c>
      <c r="J90">
        <v>30.5</v>
      </c>
      <c r="K90" t="s">
        <v>246</v>
      </c>
      <c r="L90" t="s">
        <v>297</v>
      </c>
    </row>
    <row r="91" spans="1:12" x14ac:dyDescent="0.3">
      <c r="A91" t="str">
        <f t="shared" si="1"/>
        <v>SamsungDVG52M8650V</v>
      </c>
      <c r="C91" t="s">
        <v>49</v>
      </c>
      <c r="D91" t="s">
        <v>14</v>
      </c>
      <c r="E91" t="s">
        <v>126</v>
      </c>
      <c r="F91" s="4">
        <v>1199</v>
      </c>
      <c r="G91">
        <v>7.4</v>
      </c>
      <c r="H91" s="15">
        <v>42.4</v>
      </c>
      <c r="I91">
        <v>27</v>
      </c>
      <c r="J91" s="14">
        <v>30.2</v>
      </c>
      <c r="K91" t="s">
        <v>246</v>
      </c>
      <c r="L91" t="s">
        <v>298</v>
      </c>
    </row>
    <row r="92" spans="1:12" x14ac:dyDescent="0.3">
      <c r="A92" t="str">
        <f t="shared" si="1"/>
        <v>GEGFD43GSSMWW</v>
      </c>
      <c r="C92" t="s">
        <v>49</v>
      </c>
      <c r="D92" t="s">
        <v>92</v>
      </c>
      <c r="E92" t="s">
        <v>142</v>
      </c>
      <c r="F92" s="4">
        <v>999</v>
      </c>
      <c r="G92">
        <v>7.5</v>
      </c>
      <c r="H92" s="15">
        <v>39</v>
      </c>
      <c r="I92" s="14">
        <v>27</v>
      </c>
      <c r="J92" s="14">
        <v>33</v>
      </c>
      <c r="K92" t="s">
        <v>247</v>
      </c>
      <c r="L92" t="s">
        <v>299</v>
      </c>
    </row>
    <row r="93" spans="1:12" x14ac:dyDescent="0.3">
      <c r="A93" t="str">
        <f t="shared" si="1"/>
        <v>MaytagMGDC465HW</v>
      </c>
      <c r="C93" t="s">
        <v>49</v>
      </c>
      <c r="D93" t="s">
        <v>96</v>
      </c>
      <c r="E93" t="s">
        <v>145</v>
      </c>
      <c r="F93" s="4">
        <v>799</v>
      </c>
      <c r="G93">
        <v>7</v>
      </c>
      <c r="H93" s="15">
        <v>40</v>
      </c>
      <c r="I93" s="14">
        <v>29</v>
      </c>
      <c r="J93" s="14">
        <v>28.25</v>
      </c>
      <c r="K93" t="s">
        <v>247</v>
      </c>
      <c r="L93" t="s">
        <v>300</v>
      </c>
    </row>
    <row r="94" spans="1:12" x14ac:dyDescent="0.3">
      <c r="A94" t="str">
        <f t="shared" si="1"/>
        <v>GEGFD49GRPKRR</v>
      </c>
      <c r="C94" t="s">
        <v>49</v>
      </c>
      <c r="D94" t="s">
        <v>92</v>
      </c>
      <c r="E94" t="s">
        <v>256</v>
      </c>
      <c r="F94" s="4">
        <v>1499</v>
      </c>
      <c r="G94">
        <v>8.3000000000000007</v>
      </c>
      <c r="H94" s="15">
        <v>47</v>
      </c>
      <c r="I94">
        <v>28</v>
      </c>
      <c r="J94" s="14">
        <v>34</v>
      </c>
      <c r="K94" t="s">
        <v>246</v>
      </c>
      <c r="L94" t="s">
        <v>301</v>
      </c>
    </row>
    <row r="95" spans="1:12" x14ac:dyDescent="0.3">
      <c r="A95" t="str">
        <f t="shared" si="1"/>
        <v>LGDLG3501W</v>
      </c>
      <c r="C95" t="s">
        <v>49</v>
      </c>
      <c r="D95" t="s">
        <v>95</v>
      </c>
      <c r="E95" t="s">
        <v>151</v>
      </c>
      <c r="F95" s="4">
        <v>999</v>
      </c>
      <c r="G95">
        <v>7.4</v>
      </c>
      <c r="H95" s="15">
        <v>38</v>
      </c>
      <c r="I95" s="14">
        <v>27</v>
      </c>
      <c r="J95" s="14">
        <v>30</v>
      </c>
      <c r="K95" t="s">
        <v>246</v>
      </c>
      <c r="L95" t="s">
        <v>302</v>
      </c>
    </row>
    <row r="96" spans="1:12" x14ac:dyDescent="0.3">
      <c r="A96" t="str">
        <f t="shared" si="1"/>
        <v>SamsungDVG54M8750V</v>
      </c>
      <c r="C96" t="s">
        <v>49</v>
      </c>
      <c r="D96" t="s">
        <v>14</v>
      </c>
      <c r="E96" t="s">
        <v>100</v>
      </c>
      <c r="F96" s="4">
        <v>1399</v>
      </c>
      <c r="G96">
        <v>7.4</v>
      </c>
      <c r="H96" s="15">
        <v>42.4</v>
      </c>
      <c r="I96">
        <v>27</v>
      </c>
      <c r="J96" s="14">
        <v>30.2</v>
      </c>
      <c r="K96" t="s">
        <v>246</v>
      </c>
      <c r="L96" t="s">
        <v>303</v>
      </c>
    </row>
    <row r="97" spans="1:12" x14ac:dyDescent="0.3">
      <c r="A97" t="str">
        <f t="shared" si="1"/>
        <v>GEGTD72GBPNDG</v>
      </c>
      <c r="C97" t="s">
        <v>49</v>
      </c>
      <c r="D97" t="s">
        <v>92</v>
      </c>
      <c r="E97" t="s">
        <v>173</v>
      </c>
      <c r="F97" s="4">
        <v>779</v>
      </c>
      <c r="G97">
        <v>7.4</v>
      </c>
      <c r="H97" s="15">
        <v>46</v>
      </c>
      <c r="I97" s="14">
        <v>27</v>
      </c>
      <c r="J97" s="14">
        <v>30.5</v>
      </c>
      <c r="K97" t="s">
        <v>246</v>
      </c>
      <c r="L97" t="s">
        <v>304</v>
      </c>
    </row>
    <row r="98" spans="1:12" x14ac:dyDescent="0.3">
      <c r="A98" t="str">
        <f t="shared" si="1"/>
        <v>ElectroluxEFMG627UTT</v>
      </c>
      <c r="C98" t="s">
        <v>49</v>
      </c>
      <c r="D98" t="s">
        <v>94</v>
      </c>
      <c r="E98" t="s">
        <v>257</v>
      </c>
      <c r="F98" s="4">
        <v>1098</v>
      </c>
      <c r="G98">
        <v>8</v>
      </c>
      <c r="H98" s="15">
        <v>38</v>
      </c>
      <c r="I98">
        <v>27</v>
      </c>
      <c r="J98">
        <v>31.5</v>
      </c>
      <c r="K98" t="s">
        <v>246</v>
      </c>
      <c r="L98" t="s">
        <v>305</v>
      </c>
    </row>
    <row r="99" spans="1:12" x14ac:dyDescent="0.3">
      <c r="A99" t="str">
        <f t="shared" si="1"/>
        <v>GEGTD45GASJWS</v>
      </c>
      <c r="C99" t="s">
        <v>49</v>
      </c>
      <c r="D99" t="s">
        <v>92</v>
      </c>
      <c r="E99" t="s">
        <v>258</v>
      </c>
      <c r="F99" s="4">
        <v>698</v>
      </c>
      <c r="G99">
        <v>7.2</v>
      </c>
      <c r="H99" s="15">
        <v>44</v>
      </c>
      <c r="I99">
        <v>27</v>
      </c>
      <c r="J99">
        <v>29.5</v>
      </c>
      <c r="K99" t="s">
        <v>247</v>
      </c>
      <c r="L99" t="s">
        <v>306</v>
      </c>
    </row>
    <row r="100" spans="1:12" x14ac:dyDescent="0.3">
      <c r="A100" t="str">
        <f t="shared" si="1"/>
        <v>SamsungDV45K6500GW</v>
      </c>
      <c r="C100" t="s">
        <v>49</v>
      </c>
      <c r="D100" t="s">
        <v>14</v>
      </c>
      <c r="E100" t="s">
        <v>154</v>
      </c>
      <c r="F100" s="4">
        <v>1078</v>
      </c>
      <c r="G100">
        <v>7.5</v>
      </c>
      <c r="H100" s="15">
        <v>38</v>
      </c>
      <c r="I100">
        <v>27</v>
      </c>
      <c r="J100" s="14">
        <v>32</v>
      </c>
      <c r="K100" t="s">
        <v>246</v>
      </c>
      <c r="L100" t="s">
        <v>307</v>
      </c>
    </row>
    <row r="101" spans="1:12" x14ac:dyDescent="0.3">
      <c r="A101" t="str">
        <f t="shared" si="1"/>
        <v>SamsungDVG45R6300V</v>
      </c>
      <c r="C101" t="s">
        <v>49</v>
      </c>
      <c r="D101" t="s">
        <v>14</v>
      </c>
      <c r="E101" t="s">
        <v>259</v>
      </c>
      <c r="F101" s="4">
        <v>878</v>
      </c>
      <c r="G101">
        <v>7.5</v>
      </c>
      <c r="H101" s="14">
        <v>38</v>
      </c>
      <c r="I101">
        <v>27</v>
      </c>
      <c r="J101" s="14">
        <v>31.5</v>
      </c>
      <c r="K101" t="s">
        <v>246</v>
      </c>
      <c r="L101" t="s">
        <v>308</v>
      </c>
    </row>
    <row r="102" spans="1:12" x14ac:dyDescent="0.3">
      <c r="A102" t="str">
        <f t="shared" si="1"/>
        <v>WhirlpoolCSP2971HQ</v>
      </c>
      <c r="C102" t="s">
        <v>49</v>
      </c>
      <c r="D102" t="s">
        <v>15</v>
      </c>
      <c r="E102" t="s">
        <v>260</v>
      </c>
      <c r="F102" s="4">
        <v>1899</v>
      </c>
      <c r="G102">
        <v>7.4</v>
      </c>
      <c r="H102" s="14">
        <v>74</v>
      </c>
      <c r="I102" s="14">
        <v>27</v>
      </c>
      <c r="J102" s="14">
        <v>29</v>
      </c>
      <c r="K102" t="s">
        <v>247</v>
      </c>
      <c r="L102" t="s">
        <v>309</v>
      </c>
    </row>
    <row r="103" spans="1:12" x14ac:dyDescent="0.3">
      <c r="A103" t="str">
        <f t="shared" si="1"/>
        <v>LGDLG7101W</v>
      </c>
      <c r="C103" t="s">
        <v>49</v>
      </c>
      <c r="D103" t="s">
        <v>95</v>
      </c>
      <c r="E103" t="s">
        <v>156</v>
      </c>
      <c r="F103" s="4">
        <v>899</v>
      </c>
      <c r="G103">
        <v>7.3</v>
      </c>
      <c r="H103" s="14">
        <v>44</v>
      </c>
      <c r="I103" s="14">
        <v>27</v>
      </c>
      <c r="J103" s="14">
        <v>28.94</v>
      </c>
      <c r="K103" t="s">
        <v>246</v>
      </c>
      <c r="L103" t="s">
        <v>310</v>
      </c>
    </row>
    <row r="104" spans="1:12" x14ac:dyDescent="0.3">
      <c r="A104" t="str">
        <f t="shared" si="1"/>
        <v>SamsungDVG50R8500V</v>
      </c>
      <c r="C104" t="s">
        <v>49</v>
      </c>
      <c r="D104" t="s">
        <v>14</v>
      </c>
      <c r="E104" t="s">
        <v>143</v>
      </c>
      <c r="F104" s="4">
        <v>1258</v>
      </c>
      <c r="G104">
        <v>7.5</v>
      </c>
      <c r="H104" s="14">
        <v>38</v>
      </c>
      <c r="I104" s="14">
        <v>27</v>
      </c>
      <c r="J104" s="14">
        <v>31.75</v>
      </c>
      <c r="K104" t="s">
        <v>246</v>
      </c>
      <c r="L104" t="s">
        <v>311</v>
      </c>
    </row>
    <row r="105" spans="1:12" x14ac:dyDescent="0.3">
      <c r="A105" t="str">
        <f t="shared" si="1"/>
        <v>GEGFD45GSSMWW</v>
      </c>
      <c r="C105" t="s">
        <v>49</v>
      </c>
      <c r="D105" t="s">
        <v>92</v>
      </c>
      <c r="E105" t="s">
        <v>164</v>
      </c>
      <c r="F105" s="4">
        <v>988</v>
      </c>
      <c r="G105">
        <v>7.5</v>
      </c>
      <c r="H105" s="14">
        <v>39</v>
      </c>
      <c r="I105">
        <v>27</v>
      </c>
      <c r="J105">
        <v>33</v>
      </c>
      <c r="K105" t="s">
        <v>246</v>
      </c>
      <c r="L105" t="s">
        <v>312</v>
      </c>
    </row>
    <row r="106" spans="1:12" x14ac:dyDescent="0.3">
      <c r="A106" t="str">
        <f t="shared" si="1"/>
        <v>ElectroluxEFDG317TIW</v>
      </c>
      <c r="C106" t="s">
        <v>49</v>
      </c>
      <c r="D106" t="s">
        <v>94</v>
      </c>
      <c r="E106" t="s">
        <v>261</v>
      </c>
      <c r="F106" s="4">
        <v>728</v>
      </c>
      <c r="G106">
        <v>8</v>
      </c>
      <c r="H106">
        <v>38</v>
      </c>
      <c r="I106">
        <v>27</v>
      </c>
      <c r="J106">
        <v>31.5</v>
      </c>
      <c r="K106" t="s">
        <v>246</v>
      </c>
      <c r="L106" t="s">
        <v>313</v>
      </c>
    </row>
    <row r="107" spans="1:12" x14ac:dyDescent="0.3">
      <c r="A107" t="str">
        <f t="shared" si="1"/>
        <v>SamsungDVG60M9900V</v>
      </c>
      <c r="C107" t="s">
        <v>49</v>
      </c>
      <c r="D107" t="s">
        <v>14</v>
      </c>
      <c r="E107" t="s">
        <v>103</v>
      </c>
      <c r="F107" s="4">
        <v>1888</v>
      </c>
      <c r="G107">
        <v>7.5</v>
      </c>
      <c r="H107">
        <v>46.9</v>
      </c>
      <c r="I107">
        <v>27</v>
      </c>
      <c r="J107" s="14">
        <v>32.5</v>
      </c>
      <c r="K107" t="s">
        <v>246</v>
      </c>
      <c r="L107" t="s">
        <v>314</v>
      </c>
    </row>
    <row r="108" spans="1:12" x14ac:dyDescent="0.3">
      <c r="A108" t="str">
        <f t="shared" si="1"/>
        <v>LGDLGX7801WE</v>
      </c>
      <c r="C108" t="s">
        <v>49</v>
      </c>
      <c r="D108" t="s">
        <v>95</v>
      </c>
      <c r="E108" t="s">
        <v>138</v>
      </c>
      <c r="F108" s="4">
        <v>1199</v>
      </c>
      <c r="G108">
        <v>7.3</v>
      </c>
      <c r="H108" s="14">
        <v>44</v>
      </c>
      <c r="I108" s="14">
        <v>27</v>
      </c>
      <c r="J108" s="14">
        <v>29.5</v>
      </c>
      <c r="K108" t="s">
        <v>246</v>
      </c>
      <c r="L108" t="s">
        <v>315</v>
      </c>
    </row>
    <row r="109" spans="1:12" x14ac:dyDescent="0.3">
      <c r="A109" t="str">
        <f t="shared" si="1"/>
        <v>SamsungDV40J3000GW</v>
      </c>
      <c r="C109" t="s">
        <v>49</v>
      </c>
      <c r="D109" t="s">
        <v>14</v>
      </c>
      <c r="E109" t="s">
        <v>102</v>
      </c>
      <c r="F109" s="4">
        <v>749</v>
      </c>
      <c r="G109">
        <v>7.2</v>
      </c>
      <c r="H109">
        <v>44</v>
      </c>
      <c r="I109" s="14">
        <v>27</v>
      </c>
      <c r="J109">
        <v>29.9</v>
      </c>
      <c r="K109" t="s">
        <v>247</v>
      </c>
      <c r="L109" t="s">
        <v>316</v>
      </c>
    </row>
    <row r="110" spans="1:12" x14ac:dyDescent="0.3">
      <c r="A110" t="str">
        <f t="shared" si="1"/>
        <v>FrigidaireFFRG4120SW</v>
      </c>
      <c r="C110" t="s">
        <v>49</v>
      </c>
      <c r="D110" t="s">
        <v>249</v>
      </c>
      <c r="E110" t="s">
        <v>262</v>
      </c>
      <c r="F110" s="4">
        <v>648</v>
      </c>
      <c r="G110">
        <v>6.7</v>
      </c>
      <c r="H110" s="14">
        <v>42</v>
      </c>
      <c r="I110" s="14">
        <v>27</v>
      </c>
      <c r="J110" s="14">
        <v>30</v>
      </c>
      <c r="K110" t="s">
        <v>247</v>
      </c>
      <c r="L110" t="s">
        <v>317</v>
      </c>
    </row>
    <row r="111" spans="1:12" x14ac:dyDescent="0.3">
      <c r="A111" t="str">
        <f t="shared" si="1"/>
        <v>WhirlpoolWGD4950HW</v>
      </c>
      <c r="C111" t="s">
        <v>49</v>
      </c>
      <c r="D111" t="s">
        <v>15</v>
      </c>
      <c r="E111" t="s">
        <v>165</v>
      </c>
      <c r="F111" s="4">
        <v>749</v>
      </c>
      <c r="G111">
        <v>7</v>
      </c>
      <c r="H111" s="14">
        <v>40</v>
      </c>
      <c r="I111" s="14">
        <v>29</v>
      </c>
      <c r="J111" s="14">
        <v>28.25</v>
      </c>
      <c r="K111" t="s">
        <v>247</v>
      </c>
      <c r="L111" t="s">
        <v>318</v>
      </c>
    </row>
    <row r="112" spans="1:12" x14ac:dyDescent="0.3">
      <c r="A112" t="str">
        <f t="shared" si="1"/>
        <v>GEGTX42GASJWW</v>
      </c>
      <c r="C112" t="s">
        <v>49</v>
      </c>
      <c r="D112" t="s">
        <v>92</v>
      </c>
      <c r="E112" t="s">
        <v>263</v>
      </c>
      <c r="F112" s="4">
        <v>799</v>
      </c>
      <c r="G112">
        <v>6.2</v>
      </c>
      <c r="H112">
        <v>44</v>
      </c>
      <c r="I112">
        <v>27</v>
      </c>
      <c r="J112" s="14">
        <v>26</v>
      </c>
      <c r="K112" t="s">
        <v>247</v>
      </c>
      <c r="L112" t="s">
        <v>319</v>
      </c>
    </row>
    <row r="113" spans="1:12" x14ac:dyDescent="0.3">
      <c r="A113" t="str">
        <f t="shared" si="1"/>
        <v>WhirlpoolCGM2795JQ</v>
      </c>
      <c r="C113" t="s">
        <v>49</v>
      </c>
      <c r="D113" t="s">
        <v>15</v>
      </c>
      <c r="E113" t="s">
        <v>264</v>
      </c>
      <c r="F113" s="4">
        <v>829</v>
      </c>
      <c r="G113">
        <v>7.4</v>
      </c>
      <c r="H113" s="14">
        <v>44</v>
      </c>
      <c r="I113">
        <v>27</v>
      </c>
      <c r="J113">
        <v>29</v>
      </c>
      <c r="K113" t="s">
        <v>247</v>
      </c>
      <c r="L113" t="s">
        <v>320</v>
      </c>
    </row>
    <row r="114" spans="1:12" x14ac:dyDescent="0.3">
      <c r="A114" t="str">
        <f t="shared" si="1"/>
        <v>LGDLG7061VE</v>
      </c>
      <c r="C114" t="s">
        <v>49</v>
      </c>
      <c r="D114" t="s">
        <v>95</v>
      </c>
      <c r="E114" t="s">
        <v>265</v>
      </c>
      <c r="F114" s="4">
        <v>899</v>
      </c>
      <c r="G114">
        <v>7.3</v>
      </c>
      <c r="H114" s="14">
        <v>44</v>
      </c>
      <c r="I114" s="14">
        <v>27</v>
      </c>
      <c r="J114" s="14">
        <v>28.94</v>
      </c>
      <c r="K114" t="s">
        <v>246</v>
      </c>
      <c r="L114" t="s">
        <v>321</v>
      </c>
    </row>
    <row r="115" spans="1:12" x14ac:dyDescent="0.3">
      <c r="A115" t="str">
        <f t="shared" si="1"/>
        <v>WhirlpoolWGD6620HW</v>
      </c>
      <c r="C115" t="s">
        <v>49</v>
      </c>
      <c r="D115" t="s">
        <v>15</v>
      </c>
      <c r="E115" t="s">
        <v>134</v>
      </c>
      <c r="F115" s="4">
        <v>1099</v>
      </c>
      <c r="G115">
        <v>7.4</v>
      </c>
      <c r="H115" s="14">
        <v>38</v>
      </c>
      <c r="I115" s="14">
        <v>27</v>
      </c>
      <c r="J115" s="14">
        <v>31</v>
      </c>
      <c r="K115" t="s">
        <v>246</v>
      </c>
      <c r="L115" t="s">
        <v>322</v>
      </c>
    </row>
    <row r="116" spans="1:12" x14ac:dyDescent="0.3">
      <c r="A116" t="str">
        <f t="shared" si="1"/>
        <v>WhirlpoolWGD8620HW</v>
      </c>
      <c r="C116" t="s">
        <v>49</v>
      </c>
      <c r="D116" t="s">
        <v>15</v>
      </c>
      <c r="E116" t="s">
        <v>266</v>
      </c>
      <c r="F116" s="4">
        <v>1299</v>
      </c>
      <c r="G116">
        <v>7.4</v>
      </c>
      <c r="H116" s="14">
        <v>38</v>
      </c>
      <c r="I116" s="14">
        <v>27</v>
      </c>
      <c r="J116" s="14">
        <v>31</v>
      </c>
      <c r="K116" t="s">
        <v>246</v>
      </c>
      <c r="L116" t="s">
        <v>323</v>
      </c>
    </row>
    <row r="117" spans="1:12" x14ac:dyDescent="0.3">
      <c r="A117" t="str">
        <f t="shared" si="1"/>
        <v>WhirlpoolWGD49STBW</v>
      </c>
      <c r="C117" t="s">
        <v>49</v>
      </c>
      <c r="D117" t="s">
        <v>15</v>
      </c>
      <c r="E117" t="s">
        <v>267</v>
      </c>
      <c r="F117" s="4">
        <v>899</v>
      </c>
      <c r="G117">
        <v>7</v>
      </c>
      <c r="H117" s="14">
        <v>43</v>
      </c>
      <c r="I117">
        <v>29</v>
      </c>
      <c r="J117" s="14">
        <v>27</v>
      </c>
      <c r="K117" t="s">
        <v>247</v>
      </c>
      <c r="L117" t="s">
        <v>324</v>
      </c>
    </row>
    <row r="118" spans="1:12" x14ac:dyDescent="0.3">
      <c r="A118" t="str">
        <f t="shared" si="1"/>
        <v>AmanaNGD5800HW</v>
      </c>
      <c r="C118" t="s">
        <v>49</v>
      </c>
      <c r="D118" t="s">
        <v>93</v>
      </c>
      <c r="E118" t="s">
        <v>101</v>
      </c>
      <c r="F118" s="4">
        <v>808</v>
      </c>
      <c r="G118">
        <v>7.4</v>
      </c>
      <c r="H118" s="14">
        <v>38</v>
      </c>
      <c r="I118">
        <v>27</v>
      </c>
      <c r="J118">
        <v>31</v>
      </c>
      <c r="K118" t="s">
        <v>246</v>
      </c>
      <c r="L118" t="s">
        <v>325</v>
      </c>
    </row>
    <row r="119" spans="1:12" x14ac:dyDescent="0.3">
      <c r="A119" t="str">
        <f t="shared" si="1"/>
        <v>SamsungDV42H5000GW</v>
      </c>
      <c r="C119" t="s">
        <v>49</v>
      </c>
      <c r="D119" t="s">
        <v>14</v>
      </c>
      <c r="E119" t="s">
        <v>141</v>
      </c>
      <c r="F119" s="4">
        <v>899</v>
      </c>
      <c r="G119">
        <v>7.5</v>
      </c>
      <c r="H119" s="14">
        <v>38</v>
      </c>
      <c r="I119">
        <v>27</v>
      </c>
      <c r="J119">
        <v>32.4</v>
      </c>
      <c r="K119" t="s">
        <v>247</v>
      </c>
      <c r="L119" t="s">
        <v>326</v>
      </c>
    </row>
    <row r="120" spans="1:12" x14ac:dyDescent="0.3">
      <c r="A120" t="str">
        <f t="shared" si="1"/>
        <v>WhirlpoolWGD7500GC</v>
      </c>
      <c r="C120" t="s">
        <v>49</v>
      </c>
      <c r="D120" t="s">
        <v>15</v>
      </c>
      <c r="E120" t="s">
        <v>153</v>
      </c>
      <c r="F120" s="4">
        <v>1099</v>
      </c>
      <c r="G120">
        <v>7.4</v>
      </c>
      <c r="H120" s="14">
        <v>39</v>
      </c>
      <c r="I120" s="14">
        <v>27</v>
      </c>
      <c r="J120" s="14">
        <v>30</v>
      </c>
      <c r="K120" t="s">
        <v>247</v>
      </c>
      <c r="L120" t="s">
        <v>327</v>
      </c>
    </row>
    <row r="121" spans="1:12" x14ac:dyDescent="0.3">
      <c r="A121" t="str">
        <f t="shared" si="1"/>
        <v>SamsungDVG55M9600V</v>
      </c>
      <c r="C121" t="s">
        <v>49</v>
      </c>
      <c r="D121" t="s">
        <v>14</v>
      </c>
      <c r="E121" t="s">
        <v>105</v>
      </c>
      <c r="F121" s="4">
        <v>1618</v>
      </c>
      <c r="G121">
        <v>7.5</v>
      </c>
      <c r="H121">
        <v>46.9</v>
      </c>
      <c r="I121">
        <v>27</v>
      </c>
      <c r="J121" s="14">
        <v>32.5</v>
      </c>
      <c r="K121" t="s">
        <v>246</v>
      </c>
      <c r="L121" t="s">
        <v>328</v>
      </c>
    </row>
    <row r="122" spans="1:12" x14ac:dyDescent="0.3">
      <c r="A122" t="str">
        <f t="shared" si="1"/>
        <v>SamsungDVG54R7200W</v>
      </c>
      <c r="C122" t="s">
        <v>49</v>
      </c>
      <c r="D122" t="s">
        <v>14</v>
      </c>
      <c r="E122" t="s">
        <v>171</v>
      </c>
      <c r="F122" s="4">
        <v>1099</v>
      </c>
      <c r="G122">
        <v>7.4</v>
      </c>
      <c r="H122" s="14">
        <v>44</v>
      </c>
      <c r="I122">
        <v>27</v>
      </c>
      <c r="J122" s="14">
        <v>30.25</v>
      </c>
      <c r="K122" t="s">
        <v>246</v>
      </c>
      <c r="L122" t="s">
        <v>329</v>
      </c>
    </row>
    <row r="123" spans="1:12" x14ac:dyDescent="0.3">
      <c r="A123" t="str">
        <f t="shared" si="1"/>
        <v>WhirlpoolWGD4985EW</v>
      </c>
      <c r="C123" t="s">
        <v>49</v>
      </c>
      <c r="D123" t="s">
        <v>15</v>
      </c>
      <c r="E123" t="s">
        <v>163</v>
      </c>
      <c r="F123" s="4">
        <v>718</v>
      </c>
      <c r="G123">
        <v>5.9</v>
      </c>
      <c r="H123">
        <v>43</v>
      </c>
      <c r="I123">
        <v>29</v>
      </c>
      <c r="J123">
        <v>26.5</v>
      </c>
      <c r="K123" t="s">
        <v>247</v>
      </c>
      <c r="L123" t="s">
        <v>330</v>
      </c>
    </row>
    <row r="124" spans="1:12" x14ac:dyDescent="0.3">
      <c r="A124" t="str">
        <f t="shared" si="1"/>
        <v>SamsungDVG50R5200W</v>
      </c>
      <c r="C124" t="s">
        <v>49</v>
      </c>
      <c r="D124" t="s">
        <v>14</v>
      </c>
      <c r="E124" t="s">
        <v>268</v>
      </c>
      <c r="F124" s="4">
        <v>728</v>
      </c>
      <c r="G124">
        <v>7.4</v>
      </c>
      <c r="H124" s="14">
        <v>44</v>
      </c>
      <c r="I124">
        <v>27</v>
      </c>
      <c r="J124" s="14">
        <v>30.25</v>
      </c>
      <c r="K124" t="s">
        <v>247</v>
      </c>
      <c r="L124" t="s">
        <v>331</v>
      </c>
    </row>
    <row r="125" spans="1:12" x14ac:dyDescent="0.3">
      <c r="A125" t="str">
        <f t="shared" si="1"/>
        <v>GEGTD65GBPLDG</v>
      </c>
      <c r="C125" t="s">
        <v>49</v>
      </c>
      <c r="D125" t="s">
        <v>92</v>
      </c>
      <c r="E125" t="s">
        <v>269</v>
      </c>
      <c r="F125" s="4">
        <v>999</v>
      </c>
      <c r="G125">
        <v>7.4</v>
      </c>
      <c r="H125">
        <v>46</v>
      </c>
      <c r="I125">
        <v>27</v>
      </c>
      <c r="J125">
        <v>30.5</v>
      </c>
      <c r="K125" t="s">
        <v>246</v>
      </c>
      <c r="L125" t="s">
        <v>332</v>
      </c>
    </row>
    <row r="126" spans="1:12" x14ac:dyDescent="0.3">
      <c r="A126" t="str">
        <f t="shared" si="1"/>
        <v>SamsungDVG45M5500W</v>
      </c>
      <c r="C126" t="s">
        <v>49</v>
      </c>
      <c r="D126" t="s">
        <v>14</v>
      </c>
      <c r="E126" t="s">
        <v>270</v>
      </c>
      <c r="F126" s="4">
        <v>1099</v>
      </c>
      <c r="G126">
        <v>7.5</v>
      </c>
      <c r="H126">
        <v>38.700000000000003</v>
      </c>
      <c r="I126">
        <v>27</v>
      </c>
      <c r="J126" s="14">
        <v>32.4</v>
      </c>
      <c r="K126" t="s">
        <v>246</v>
      </c>
      <c r="L126" t="s">
        <v>333</v>
      </c>
    </row>
    <row r="127" spans="1:12" x14ac:dyDescent="0.3">
      <c r="A127" t="str">
        <f t="shared" si="1"/>
        <v>LGDLGX3901B</v>
      </c>
      <c r="C127" t="s">
        <v>49</v>
      </c>
      <c r="D127" t="s">
        <v>95</v>
      </c>
      <c r="E127" t="s">
        <v>146</v>
      </c>
      <c r="F127" s="4">
        <v>1299</v>
      </c>
      <c r="G127">
        <v>7.4</v>
      </c>
      <c r="H127" s="14">
        <v>38</v>
      </c>
      <c r="I127" s="14">
        <v>27</v>
      </c>
      <c r="J127" s="14">
        <v>30</v>
      </c>
      <c r="K127" t="s">
        <v>246</v>
      </c>
      <c r="L127" t="s">
        <v>334</v>
      </c>
    </row>
    <row r="128" spans="1:12" x14ac:dyDescent="0.3">
      <c r="A128" t="str">
        <f t="shared" si="1"/>
        <v>WhirlpoolWGD4850HW</v>
      </c>
      <c r="C128" t="s">
        <v>49</v>
      </c>
      <c r="D128" t="s">
        <v>15</v>
      </c>
      <c r="E128" t="s">
        <v>149</v>
      </c>
      <c r="F128" s="4">
        <v>699</v>
      </c>
      <c r="G128">
        <v>7</v>
      </c>
      <c r="H128" s="14">
        <v>43</v>
      </c>
      <c r="I128" s="14">
        <v>29</v>
      </c>
      <c r="J128" s="14">
        <v>28.25</v>
      </c>
      <c r="K128" t="s">
        <v>247</v>
      </c>
      <c r="L128" t="s">
        <v>335</v>
      </c>
    </row>
    <row r="129" spans="1:12" x14ac:dyDescent="0.3">
      <c r="A129" t="str">
        <f t="shared" si="1"/>
        <v>SamsungDVG52M7750V</v>
      </c>
      <c r="C129" t="s">
        <v>49</v>
      </c>
      <c r="D129" t="s">
        <v>14</v>
      </c>
      <c r="E129" t="s">
        <v>124</v>
      </c>
      <c r="F129" s="4">
        <v>1199</v>
      </c>
      <c r="G129">
        <v>7.4</v>
      </c>
      <c r="H129">
        <v>46</v>
      </c>
      <c r="I129">
        <v>27</v>
      </c>
      <c r="J129" s="14">
        <v>30</v>
      </c>
      <c r="K129" t="s">
        <v>246</v>
      </c>
      <c r="L129" t="s">
        <v>336</v>
      </c>
    </row>
    <row r="130" spans="1:12" x14ac:dyDescent="0.3">
      <c r="A130" t="str">
        <f t="shared" si="1"/>
        <v>ElectroluxEFMG527UTT</v>
      </c>
      <c r="C130" t="s">
        <v>49</v>
      </c>
      <c r="D130" t="s">
        <v>94</v>
      </c>
      <c r="E130" t="s">
        <v>271</v>
      </c>
      <c r="F130" s="4">
        <v>1109</v>
      </c>
      <c r="G130">
        <v>8</v>
      </c>
      <c r="H130">
        <v>38</v>
      </c>
      <c r="I130">
        <v>27</v>
      </c>
      <c r="J130">
        <v>31</v>
      </c>
      <c r="K130" t="s">
        <v>246</v>
      </c>
      <c r="L130" t="s">
        <v>337</v>
      </c>
    </row>
    <row r="131" spans="1:12" x14ac:dyDescent="0.3">
      <c r="A131" t="str">
        <f t="shared" si="1"/>
        <v>ElectroluxEFMG427UIW</v>
      </c>
      <c r="C131" t="s">
        <v>49</v>
      </c>
      <c r="D131" t="s">
        <v>94</v>
      </c>
      <c r="E131" t="s">
        <v>272</v>
      </c>
      <c r="F131" s="4">
        <v>942</v>
      </c>
      <c r="G131">
        <v>8</v>
      </c>
      <c r="H131">
        <v>38</v>
      </c>
      <c r="I131">
        <v>27</v>
      </c>
      <c r="J131">
        <v>31.5</v>
      </c>
      <c r="K131" t="s">
        <v>246</v>
      </c>
      <c r="L131" t="s">
        <v>338</v>
      </c>
    </row>
    <row r="132" spans="1:12" x14ac:dyDescent="0.3">
      <c r="A132" t="str">
        <f t="shared" ref="A132:A195" si="2">CONCATENATE($D132,$E132)</f>
        <v>LGDLGX8101V</v>
      </c>
      <c r="C132" t="s">
        <v>49</v>
      </c>
      <c r="D132" t="s">
        <v>95</v>
      </c>
      <c r="E132" t="s">
        <v>99</v>
      </c>
      <c r="F132" s="4">
        <v>1599</v>
      </c>
      <c r="G132">
        <v>9</v>
      </c>
      <c r="H132">
        <v>40.799999999999997</v>
      </c>
      <c r="I132">
        <v>29</v>
      </c>
      <c r="J132">
        <v>32.299999999999997</v>
      </c>
      <c r="K132" t="s">
        <v>247</v>
      </c>
      <c r="L132" t="s">
        <v>339</v>
      </c>
    </row>
    <row r="133" spans="1:12" x14ac:dyDescent="0.3">
      <c r="A133" t="str">
        <f t="shared" si="2"/>
        <v>SamsungDVG50M7450W</v>
      </c>
      <c r="C133" t="s">
        <v>49</v>
      </c>
      <c r="D133" t="s">
        <v>14</v>
      </c>
      <c r="E133" t="s">
        <v>127</v>
      </c>
      <c r="F133" s="4">
        <v>999</v>
      </c>
      <c r="G133">
        <v>7.4</v>
      </c>
      <c r="H133">
        <v>45</v>
      </c>
      <c r="I133">
        <v>27</v>
      </c>
      <c r="J133" s="14">
        <v>30</v>
      </c>
      <c r="K133" t="s">
        <v>247</v>
      </c>
      <c r="L133" t="s">
        <v>340</v>
      </c>
    </row>
    <row r="134" spans="1:12" x14ac:dyDescent="0.3">
      <c r="A134" t="str">
        <f t="shared" si="2"/>
        <v>SamsungDVG45R6100C</v>
      </c>
      <c r="C134" t="s">
        <v>49</v>
      </c>
      <c r="D134" t="s">
        <v>14</v>
      </c>
      <c r="E134" t="s">
        <v>274</v>
      </c>
      <c r="F134" s="4">
        <v>828</v>
      </c>
      <c r="G134">
        <v>7.5</v>
      </c>
      <c r="H134" s="14">
        <v>38</v>
      </c>
      <c r="I134">
        <v>27</v>
      </c>
      <c r="J134" s="14">
        <v>31.5</v>
      </c>
      <c r="K134" t="s">
        <v>247</v>
      </c>
      <c r="L134" t="s">
        <v>341</v>
      </c>
    </row>
    <row r="135" spans="1:12" x14ac:dyDescent="0.3">
      <c r="A135" t="str">
        <f t="shared" si="2"/>
        <v>LGDLGX7601KE</v>
      </c>
      <c r="C135" t="s">
        <v>49</v>
      </c>
      <c r="D135" t="s">
        <v>95</v>
      </c>
      <c r="E135" t="s">
        <v>177</v>
      </c>
      <c r="F135" s="4">
        <v>1349</v>
      </c>
      <c r="G135">
        <v>7.3</v>
      </c>
      <c r="H135" s="14">
        <v>45</v>
      </c>
      <c r="I135">
        <v>27</v>
      </c>
      <c r="J135" s="14">
        <v>28</v>
      </c>
      <c r="K135" t="s">
        <v>246</v>
      </c>
      <c r="L135" t="s">
        <v>342</v>
      </c>
    </row>
    <row r="136" spans="1:12" x14ac:dyDescent="0.3">
      <c r="A136" t="str">
        <f t="shared" si="2"/>
        <v>HotpointHTX24GASKWS</v>
      </c>
      <c r="C136" t="s">
        <v>49</v>
      </c>
      <c r="D136" t="s">
        <v>248</v>
      </c>
      <c r="E136" t="s">
        <v>275</v>
      </c>
      <c r="F136" s="4">
        <v>518</v>
      </c>
      <c r="G136">
        <v>6.2</v>
      </c>
      <c r="H136">
        <v>44</v>
      </c>
      <c r="I136">
        <v>27</v>
      </c>
      <c r="J136" s="14">
        <v>26</v>
      </c>
      <c r="K136" t="s">
        <v>247</v>
      </c>
      <c r="L136" t="s">
        <v>343</v>
      </c>
    </row>
    <row r="137" spans="1:12" x14ac:dyDescent="0.3">
      <c r="A137" t="str">
        <f t="shared" si="2"/>
        <v>SamsungDV50K7500GV</v>
      </c>
      <c r="C137" t="s">
        <v>49</v>
      </c>
      <c r="D137" t="s">
        <v>14</v>
      </c>
      <c r="E137" t="s">
        <v>148</v>
      </c>
      <c r="F137" s="4">
        <v>1348</v>
      </c>
      <c r="G137">
        <v>7.5</v>
      </c>
      <c r="H137" s="14">
        <v>38</v>
      </c>
      <c r="I137">
        <v>27</v>
      </c>
      <c r="J137" s="14">
        <v>32</v>
      </c>
      <c r="K137" t="s">
        <v>246</v>
      </c>
      <c r="L137" t="s">
        <v>344</v>
      </c>
    </row>
    <row r="138" spans="1:12" x14ac:dyDescent="0.3">
      <c r="A138" t="str">
        <f t="shared" si="2"/>
        <v>GEGFD48GSPKRR</v>
      </c>
      <c r="C138" t="s">
        <v>49</v>
      </c>
      <c r="D138" t="s">
        <v>92</v>
      </c>
      <c r="E138" t="s">
        <v>276</v>
      </c>
      <c r="F138" s="4">
        <v>1399</v>
      </c>
      <c r="G138">
        <v>8.3000000000000007</v>
      </c>
      <c r="H138">
        <v>39.4</v>
      </c>
      <c r="I138">
        <v>28</v>
      </c>
      <c r="J138">
        <v>34</v>
      </c>
      <c r="K138" t="s">
        <v>247</v>
      </c>
      <c r="L138" t="s">
        <v>345</v>
      </c>
    </row>
    <row r="139" spans="1:12" x14ac:dyDescent="0.3">
      <c r="A139" t="str">
        <f t="shared" si="2"/>
        <v>LGDLGX3701V</v>
      </c>
      <c r="C139" t="s">
        <v>49</v>
      </c>
      <c r="D139" t="s">
        <v>95</v>
      </c>
      <c r="E139" t="s">
        <v>139</v>
      </c>
      <c r="F139" s="4">
        <v>998</v>
      </c>
      <c r="G139">
        <v>7.4</v>
      </c>
      <c r="H139" s="14">
        <v>38</v>
      </c>
      <c r="I139">
        <v>27</v>
      </c>
      <c r="J139">
        <v>30</v>
      </c>
      <c r="K139" t="s">
        <v>246</v>
      </c>
      <c r="L139" t="s">
        <v>346</v>
      </c>
    </row>
    <row r="140" spans="1:12" x14ac:dyDescent="0.3">
      <c r="A140" t="str">
        <f t="shared" si="2"/>
        <v>WhirlpoolWGD5000DW</v>
      </c>
      <c r="C140" t="s">
        <v>49</v>
      </c>
      <c r="D140" t="s">
        <v>15</v>
      </c>
      <c r="E140" t="s">
        <v>110</v>
      </c>
      <c r="F140" s="4">
        <v>849</v>
      </c>
      <c r="G140">
        <v>7</v>
      </c>
      <c r="H140" s="14">
        <v>43</v>
      </c>
      <c r="I140">
        <v>29</v>
      </c>
      <c r="J140" s="14">
        <v>27</v>
      </c>
      <c r="K140" t="s">
        <v>247</v>
      </c>
      <c r="L140" t="s">
        <v>347</v>
      </c>
    </row>
    <row r="141" spans="1:12" x14ac:dyDescent="0.3">
      <c r="A141" t="str">
        <f t="shared" si="2"/>
        <v>MaytagMGDB955FC</v>
      </c>
      <c r="C141" t="s">
        <v>49</v>
      </c>
      <c r="D141" t="s">
        <v>96</v>
      </c>
      <c r="E141" t="s">
        <v>175</v>
      </c>
      <c r="F141" s="4">
        <v>1499</v>
      </c>
      <c r="G141">
        <v>9.1999999999999993</v>
      </c>
      <c r="H141" s="14">
        <v>43</v>
      </c>
      <c r="I141" s="14">
        <v>29</v>
      </c>
      <c r="J141" s="14">
        <v>33.5</v>
      </c>
      <c r="K141" t="s">
        <v>246</v>
      </c>
      <c r="L141" t="s">
        <v>348</v>
      </c>
    </row>
    <row r="142" spans="1:12" x14ac:dyDescent="0.3">
      <c r="A142" t="str">
        <f t="shared" si="2"/>
        <v>MaytagMGDB835DW</v>
      </c>
      <c r="C142" t="s">
        <v>49</v>
      </c>
      <c r="D142" t="s">
        <v>96</v>
      </c>
      <c r="E142" t="s">
        <v>150</v>
      </c>
      <c r="F142" s="4">
        <v>1099</v>
      </c>
      <c r="G142">
        <v>8.8000000000000007</v>
      </c>
      <c r="H142" s="14">
        <v>42</v>
      </c>
      <c r="I142">
        <v>29</v>
      </c>
      <c r="J142" s="14">
        <v>32</v>
      </c>
      <c r="K142" t="s">
        <v>247</v>
      </c>
      <c r="L142" t="s">
        <v>349</v>
      </c>
    </row>
    <row r="143" spans="1:12" x14ac:dyDescent="0.3">
      <c r="A143" t="str">
        <f t="shared" si="2"/>
        <v>LGDLGX4371K</v>
      </c>
      <c r="C143" t="s">
        <v>49</v>
      </c>
      <c r="D143" t="s">
        <v>95</v>
      </c>
      <c r="E143" t="s">
        <v>144</v>
      </c>
      <c r="F143" s="4">
        <v>1399</v>
      </c>
      <c r="G143">
        <v>7.4</v>
      </c>
      <c r="H143">
        <v>38</v>
      </c>
      <c r="I143">
        <v>27</v>
      </c>
      <c r="J143">
        <v>30</v>
      </c>
      <c r="K143" t="s">
        <v>246</v>
      </c>
      <c r="L143" t="s">
        <v>350</v>
      </c>
    </row>
    <row r="144" spans="1:12" x14ac:dyDescent="0.3">
      <c r="A144" t="str">
        <f t="shared" si="2"/>
        <v>WhirlpoolWGD560LHW</v>
      </c>
      <c r="C144" t="s">
        <v>49</v>
      </c>
      <c r="D144" t="s">
        <v>15</v>
      </c>
      <c r="E144" t="s">
        <v>132</v>
      </c>
      <c r="F144" s="4">
        <v>943</v>
      </c>
      <c r="G144">
        <v>7.4</v>
      </c>
      <c r="H144" s="14">
        <v>38</v>
      </c>
      <c r="I144" s="14">
        <v>27</v>
      </c>
      <c r="J144" s="14">
        <v>31</v>
      </c>
      <c r="K144" t="s">
        <v>246</v>
      </c>
      <c r="L144" t="s">
        <v>351</v>
      </c>
    </row>
    <row r="145" spans="1:12" x14ac:dyDescent="0.3">
      <c r="A145" t="str">
        <f t="shared" si="2"/>
        <v>GEGTD42GASJWW</v>
      </c>
      <c r="C145" t="s">
        <v>56</v>
      </c>
      <c r="D145" t="s">
        <v>92</v>
      </c>
      <c r="E145" t="s">
        <v>155</v>
      </c>
      <c r="F145" s="4">
        <v>719</v>
      </c>
      <c r="G145">
        <v>7.2</v>
      </c>
      <c r="H145">
        <v>44</v>
      </c>
      <c r="I145">
        <v>27</v>
      </c>
      <c r="J145">
        <v>29.5</v>
      </c>
      <c r="K145" t="s">
        <v>247</v>
      </c>
      <c r="L145" t="s">
        <v>365</v>
      </c>
    </row>
    <row r="146" spans="1:12" x14ac:dyDescent="0.3">
      <c r="A146" t="str">
        <f t="shared" si="2"/>
        <v>LGDLG7101W</v>
      </c>
      <c r="C146" t="s">
        <v>56</v>
      </c>
      <c r="D146" t="s">
        <v>95</v>
      </c>
      <c r="E146" t="s">
        <v>156</v>
      </c>
      <c r="F146" s="4">
        <v>809</v>
      </c>
      <c r="G146">
        <v>7.3</v>
      </c>
      <c r="H146">
        <v>44.25</v>
      </c>
      <c r="I146">
        <v>27</v>
      </c>
      <c r="J146">
        <v>28.94</v>
      </c>
      <c r="K146" t="s">
        <v>246</v>
      </c>
      <c r="L146" t="s">
        <v>366</v>
      </c>
    </row>
    <row r="147" spans="1:12" x14ac:dyDescent="0.3">
      <c r="A147" t="str">
        <f t="shared" si="2"/>
        <v>GEGTD33GASKWW</v>
      </c>
      <c r="C147" t="s">
        <v>56</v>
      </c>
      <c r="D147" t="s">
        <v>92</v>
      </c>
      <c r="E147" t="s">
        <v>115</v>
      </c>
      <c r="F147" s="4">
        <v>548</v>
      </c>
      <c r="G147">
        <v>7.2</v>
      </c>
      <c r="H147">
        <v>44</v>
      </c>
      <c r="I147">
        <v>27</v>
      </c>
      <c r="J147">
        <v>29.5</v>
      </c>
      <c r="K147" t="s">
        <v>247</v>
      </c>
      <c r="L147" t="s">
        <v>367</v>
      </c>
    </row>
    <row r="148" spans="1:12" x14ac:dyDescent="0.3">
      <c r="A148" t="str">
        <f t="shared" si="2"/>
        <v>WhirlpoolWGD4815EW</v>
      </c>
      <c r="C148" t="s">
        <v>56</v>
      </c>
      <c r="D148" t="s">
        <v>15</v>
      </c>
      <c r="E148" t="s">
        <v>353</v>
      </c>
      <c r="F148" s="4">
        <v>548</v>
      </c>
      <c r="G148">
        <v>7</v>
      </c>
      <c r="H148">
        <v>44.875</v>
      </c>
      <c r="I148">
        <v>29</v>
      </c>
      <c r="J148">
        <v>28.2</v>
      </c>
      <c r="K148" t="s">
        <v>247</v>
      </c>
      <c r="L148" t="s">
        <v>368</v>
      </c>
    </row>
    <row r="149" spans="1:12" x14ac:dyDescent="0.3">
      <c r="A149" t="str">
        <f t="shared" si="2"/>
        <v>SamsungDVG54R7200W</v>
      </c>
      <c r="C149" t="s">
        <v>56</v>
      </c>
      <c r="D149" t="s">
        <v>14</v>
      </c>
      <c r="E149" t="s">
        <v>171</v>
      </c>
      <c r="F149" s="4">
        <v>1044</v>
      </c>
      <c r="G149">
        <v>7.4</v>
      </c>
      <c r="H149">
        <v>44.5625</v>
      </c>
      <c r="I149">
        <v>27</v>
      </c>
      <c r="J149">
        <v>30.25</v>
      </c>
      <c r="K149" t="s">
        <v>246</v>
      </c>
      <c r="L149" t="s">
        <v>369</v>
      </c>
    </row>
    <row r="150" spans="1:12" x14ac:dyDescent="0.3">
      <c r="A150" t="str">
        <f t="shared" si="2"/>
        <v>SamsungDVG50R5400V</v>
      </c>
      <c r="C150" t="s">
        <v>56</v>
      </c>
      <c r="D150" t="s">
        <v>14</v>
      </c>
      <c r="E150" t="s">
        <v>252</v>
      </c>
      <c r="F150" s="4">
        <v>778</v>
      </c>
      <c r="G150">
        <v>7.4</v>
      </c>
      <c r="H150">
        <v>44.5625</v>
      </c>
      <c r="I150">
        <v>27</v>
      </c>
      <c r="J150">
        <v>30.25</v>
      </c>
      <c r="K150" t="s">
        <v>247</v>
      </c>
      <c r="L150" t="s">
        <v>370</v>
      </c>
    </row>
    <row r="151" spans="1:12" x14ac:dyDescent="0.3">
      <c r="A151" t="str">
        <f t="shared" si="2"/>
        <v>SamsungDVG45R6300W</v>
      </c>
      <c r="C151" t="s">
        <v>56</v>
      </c>
      <c r="D151" t="s">
        <v>14</v>
      </c>
      <c r="E151" t="s">
        <v>354</v>
      </c>
      <c r="F151" s="4">
        <v>828</v>
      </c>
      <c r="G151">
        <v>7.5</v>
      </c>
      <c r="H151">
        <v>38.75</v>
      </c>
      <c r="I151">
        <v>27</v>
      </c>
      <c r="J151">
        <v>31.5</v>
      </c>
      <c r="K151" t="s">
        <v>246</v>
      </c>
      <c r="L151" t="s">
        <v>371</v>
      </c>
    </row>
    <row r="152" spans="1:12" x14ac:dyDescent="0.3">
      <c r="A152" t="str">
        <f t="shared" si="2"/>
        <v>LGDLG3501W</v>
      </c>
      <c r="C152" t="s">
        <v>56</v>
      </c>
      <c r="D152" t="s">
        <v>95</v>
      </c>
      <c r="E152" t="s">
        <v>151</v>
      </c>
      <c r="F152" s="4">
        <v>899</v>
      </c>
      <c r="G152">
        <v>7.4</v>
      </c>
      <c r="H152">
        <v>38.69</v>
      </c>
      <c r="I152">
        <v>27</v>
      </c>
      <c r="J152">
        <v>30</v>
      </c>
      <c r="K152" t="s">
        <v>246</v>
      </c>
      <c r="L152" t="s">
        <v>372</v>
      </c>
    </row>
    <row r="153" spans="1:12" x14ac:dyDescent="0.3">
      <c r="A153" t="str">
        <f t="shared" si="2"/>
        <v>AmanaNGD4655EW</v>
      </c>
      <c r="C153" t="s">
        <v>56</v>
      </c>
      <c r="D153" t="s">
        <v>93</v>
      </c>
      <c r="E153" t="s">
        <v>123</v>
      </c>
      <c r="F153" s="4">
        <v>498</v>
      </c>
      <c r="G153">
        <v>6.5</v>
      </c>
      <c r="H153">
        <v>44</v>
      </c>
      <c r="I153">
        <v>29</v>
      </c>
      <c r="J153">
        <v>28.25</v>
      </c>
      <c r="K153" t="s">
        <v>247</v>
      </c>
      <c r="L153" t="s">
        <v>373</v>
      </c>
    </row>
    <row r="154" spans="1:12" x14ac:dyDescent="0.3">
      <c r="A154" t="str">
        <f t="shared" si="2"/>
        <v>SamsungDVG45R6100W</v>
      </c>
      <c r="C154" t="s">
        <v>56</v>
      </c>
      <c r="D154" t="s">
        <v>14</v>
      </c>
      <c r="E154" t="s">
        <v>355</v>
      </c>
      <c r="F154" s="4">
        <v>778</v>
      </c>
      <c r="G154">
        <v>7.5</v>
      </c>
      <c r="H154">
        <v>38.75</v>
      </c>
      <c r="I154">
        <v>27</v>
      </c>
      <c r="J154">
        <v>31.5</v>
      </c>
      <c r="K154" t="s">
        <v>247</v>
      </c>
      <c r="L154" t="s">
        <v>374</v>
      </c>
    </row>
    <row r="155" spans="1:12" x14ac:dyDescent="0.3">
      <c r="A155" t="str">
        <f t="shared" si="2"/>
        <v>LGDLGX3901B</v>
      </c>
      <c r="C155" t="s">
        <v>56</v>
      </c>
      <c r="D155" t="s">
        <v>95</v>
      </c>
      <c r="E155" t="s">
        <v>146</v>
      </c>
      <c r="F155" s="4">
        <v>1169</v>
      </c>
      <c r="G155">
        <v>7.4</v>
      </c>
      <c r="H155">
        <v>38.69</v>
      </c>
      <c r="I155">
        <v>27</v>
      </c>
      <c r="J155">
        <v>30</v>
      </c>
      <c r="K155" t="s">
        <v>246</v>
      </c>
      <c r="L155" t="s">
        <v>375</v>
      </c>
    </row>
    <row r="156" spans="1:12" x14ac:dyDescent="0.3">
      <c r="A156" t="str">
        <f t="shared" si="2"/>
        <v>LGDLGX9001V</v>
      </c>
      <c r="C156" t="s">
        <v>56</v>
      </c>
      <c r="D156" t="s">
        <v>95</v>
      </c>
      <c r="E156" t="s">
        <v>130</v>
      </c>
      <c r="F156" s="4">
        <v>1804</v>
      </c>
      <c r="G156">
        <v>9</v>
      </c>
      <c r="H156">
        <v>40.880000000000003</v>
      </c>
      <c r="I156">
        <v>29</v>
      </c>
      <c r="J156">
        <v>33.380000000000003</v>
      </c>
      <c r="K156" t="s">
        <v>247</v>
      </c>
      <c r="L156" t="s">
        <v>376</v>
      </c>
    </row>
    <row r="157" spans="1:12" x14ac:dyDescent="0.3">
      <c r="A157" t="str">
        <f t="shared" si="2"/>
        <v>SamsungDV42H5000GW</v>
      </c>
      <c r="C157" t="s">
        <v>56</v>
      </c>
      <c r="D157" t="s">
        <v>14</v>
      </c>
      <c r="E157" t="s">
        <v>141</v>
      </c>
      <c r="F157" s="4">
        <v>699</v>
      </c>
      <c r="G157">
        <v>7.5</v>
      </c>
      <c r="H157">
        <v>38.6875</v>
      </c>
      <c r="I157">
        <v>27</v>
      </c>
      <c r="J157">
        <v>32.375</v>
      </c>
      <c r="K157" t="s">
        <v>247</v>
      </c>
      <c r="L157" t="s">
        <v>377</v>
      </c>
    </row>
    <row r="158" spans="1:12" x14ac:dyDescent="0.3">
      <c r="A158" t="str">
        <f t="shared" si="2"/>
        <v>MaytagMGDB955FW</v>
      </c>
      <c r="C158" t="s">
        <v>56</v>
      </c>
      <c r="D158" t="s">
        <v>96</v>
      </c>
      <c r="E158" t="s">
        <v>112</v>
      </c>
      <c r="F158" s="4">
        <v>1259</v>
      </c>
      <c r="G158">
        <v>9.1999999999999993</v>
      </c>
      <c r="H158">
        <v>44.438000000000002</v>
      </c>
      <c r="I158">
        <v>29</v>
      </c>
      <c r="J158">
        <v>33.5</v>
      </c>
      <c r="K158" t="s">
        <v>246</v>
      </c>
      <c r="L158" t="s">
        <v>378</v>
      </c>
    </row>
    <row r="159" spans="1:12" x14ac:dyDescent="0.3">
      <c r="A159" t="str">
        <f t="shared" si="2"/>
        <v>LGDLGX7601KE</v>
      </c>
      <c r="C159" t="s">
        <v>56</v>
      </c>
      <c r="D159" t="s">
        <v>95</v>
      </c>
      <c r="E159" t="s">
        <v>177</v>
      </c>
      <c r="F159" s="4">
        <v>1214</v>
      </c>
      <c r="G159">
        <v>7.3</v>
      </c>
      <c r="H159">
        <v>45.44</v>
      </c>
      <c r="I159">
        <v>27</v>
      </c>
      <c r="J159">
        <v>28.94</v>
      </c>
      <c r="K159" t="s">
        <v>246</v>
      </c>
      <c r="L159" t="s">
        <v>379</v>
      </c>
    </row>
    <row r="160" spans="1:12" x14ac:dyDescent="0.3">
      <c r="A160" t="str">
        <f t="shared" si="2"/>
        <v>WhirlpoolWGD4985EW</v>
      </c>
      <c r="C160" t="s">
        <v>56</v>
      </c>
      <c r="D160" t="s">
        <v>15</v>
      </c>
      <c r="E160" t="s">
        <v>163</v>
      </c>
      <c r="F160" s="4">
        <v>759</v>
      </c>
      <c r="G160">
        <v>5.9</v>
      </c>
      <c r="H160">
        <v>43</v>
      </c>
      <c r="I160">
        <v>29</v>
      </c>
      <c r="J160">
        <v>26.5</v>
      </c>
      <c r="K160" t="s">
        <v>247</v>
      </c>
      <c r="L160" t="s">
        <v>380</v>
      </c>
    </row>
    <row r="161" spans="1:12" x14ac:dyDescent="0.3">
      <c r="A161" t="str">
        <f t="shared" si="2"/>
        <v>SamsungDVG45R6100C</v>
      </c>
      <c r="C161" t="s">
        <v>56</v>
      </c>
      <c r="D161" t="s">
        <v>14</v>
      </c>
      <c r="E161" t="s">
        <v>274</v>
      </c>
      <c r="F161" s="4">
        <v>828</v>
      </c>
      <c r="G161">
        <v>7.5</v>
      </c>
      <c r="H161">
        <v>38.75</v>
      </c>
      <c r="I161">
        <v>27</v>
      </c>
      <c r="J161">
        <v>31.5</v>
      </c>
      <c r="K161" t="s">
        <v>247</v>
      </c>
      <c r="L161" t="s">
        <v>381</v>
      </c>
    </row>
    <row r="162" spans="1:12" x14ac:dyDescent="0.3">
      <c r="A162" t="str">
        <f t="shared" si="2"/>
        <v>SamsungDVG54R7200V</v>
      </c>
      <c r="C162" t="s">
        <v>56</v>
      </c>
      <c r="D162" t="s">
        <v>14</v>
      </c>
      <c r="E162" t="s">
        <v>356</v>
      </c>
      <c r="F162" s="4">
        <v>1139</v>
      </c>
      <c r="G162">
        <v>7.4</v>
      </c>
      <c r="H162">
        <v>44.5625</v>
      </c>
      <c r="I162">
        <v>27</v>
      </c>
      <c r="J162">
        <v>30.25</v>
      </c>
      <c r="K162" t="s">
        <v>246</v>
      </c>
      <c r="L162" t="s">
        <v>382</v>
      </c>
    </row>
    <row r="163" spans="1:12" x14ac:dyDescent="0.3">
      <c r="A163" t="str">
        <f t="shared" si="2"/>
        <v>SamsungDVG50R5400W</v>
      </c>
      <c r="C163" t="s">
        <v>56</v>
      </c>
      <c r="D163" t="s">
        <v>14</v>
      </c>
      <c r="E163" t="s">
        <v>357</v>
      </c>
      <c r="F163" s="4">
        <v>748</v>
      </c>
      <c r="G163">
        <v>7.4</v>
      </c>
      <c r="H163">
        <v>44.5625</v>
      </c>
      <c r="I163">
        <v>27</v>
      </c>
      <c r="J163">
        <v>30.25</v>
      </c>
      <c r="K163" t="s">
        <v>247</v>
      </c>
      <c r="L163" t="s">
        <v>383</v>
      </c>
    </row>
    <row r="164" spans="1:12" x14ac:dyDescent="0.3">
      <c r="A164" t="str">
        <f t="shared" si="2"/>
        <v>SamsungDV50K7500GV</v>
      </c>
      <c r="C164" t="s">
        <v>56</v>
      </c>
      <c r="D164" t="s">
        <v>14</v>
      </c>
      <c r="E164" t="s">
        <v>148</v>
      </c>
      <c r="F164" s="4">
        <v>1349</v>
      </c>
      <c r="G164">
        <v>7.5</v>
      </c>
      <c r="H164">
        <v>38.75</v>
      </c>
      <c r="I164">
        <v>27</v>
      </c>
      <c r="J164">
        <v>32.625</v>
      </c>
      <c r="K164" t="s">
        <v>246</v>
      </c>
      <c r="L164" t="s">
        <v>384</v>
      </c>
    </row>
    <row r="165" spans="1:12" x14ac:dyDescent="0.3">
      <c r="A165" t="str">
        <f t="shared" si="2"/>
        <v>GEGFD45GSSMWW</v>
      </c>
      <c r="C165" t="s">
        <v>56</v>
      </c>
      <c r="D165" t="s">
        <v>92</v>
      </c>
      <c r="E165" t="s">
        <v>164</v>
      </c>
      <c r="F165" s="4">
        <v>989</v>
      </c>
      <c r="G165">
        <v>7.5</v>
      </c>
      <c r="H165">
        <v>39.375</v>
      </c>
      <c r="I165">
        <v>27</v>
      </c>
      <c r="J165">
        <v>33</v>
      </c>
      <c r="K165" t="s">
        <v>246</v>
      </c>
      <c r="L165" t="s">
        <v>385</v>
      </c>
    </row>
    <row r="166" spans="1:12" x14ac:dyDescent="0.3">
      <c r="A166" t="str">
        <f t="shared" si="2"/>
        <v>WhirlpoolWGD49STBW</v>
      </c>
      <c r="C166" t="s">
        <v>56</v>
      </c>
      <c r="D166" t="s">
        <v>15</v>
      </c>
      <c r="E166" t="s">
        <v>267</v>
      </c>
      <c r="F166" s="4">
        <v>598</v>
      </c>
      <c r="G166">
        <v>7</v>
      </c>
      <c r="H166">
        <v>43.875</v>
      </c>
      <c r="I166">
        <v>29</v>
      </c>
      <c r="J166">
        <v>27.75</v>
      </c>
      <c r="K166" t="s">
        <v>247</v>
      </c>
      <c r="L166" t="s">
        <v>386</v>
      </c>
    </row>
    <row r="167" spans="1:12" x14ac:dyDescent="0.3">
      <c r="A167" t="str">
        <f t="shared" si="2"/>
        <v>SamsungDV50K7500GW</v>
      </c>
      <c r="C167" t="s">
        <v>56</v>
      </c>
      <c r="D167" t="s">
        <v>14</v>
      </c>
      <c r="E167" t="s">
        <v>358</v>
      </c>
      <c r="F167" s="4">
        <v>1259</v>
      </c>
      <c r="G167">
        <v>7.5</v>
      </c>
      <c r="H167">
        <v>38.75</v>
      </c>
      <c r="I167">
        <v>27</v>
      </c>
      <c r="J167">
        <v>32.625</v>
      </c>
      <c r="K167" t="s">
        <v>246</v>
      </c>
      <c r="L167" t="s">
        <v>387</v>
      </c>
    </row>
    <row r="168" spans="1:12" x14ac:dyDescent="0.3">
      <c r="A168" t="str">
        <f t="shared" si="2"/>
        <v>SamsungDV45K6500GW</v>
      </c>
      <c r="C168" t="s">
        <v>56</v>
      </c>
      <c r="D168" t="s">
        <v>14</v>
      </c>
      <c r="E168" t="s">
        <v>154</v>
      </c>
      <c r="F168" s="4">
        <v>1079</v>
      </c>
      <c r="G168">
        <v>7.5</v>
      </c>
      <c r="H168">
        <v>38.75</v>
      </c>
      <c r="I168">
        <v>27</v>
      </c>
      <c r="J168">
        <v>32.4375</v>
      </c>
      <c r="K168" t="s">
        <v>246</v>
      </c>
      <c r="L168" t="s">
        <v>388</v>
      </c>
    </row>
    <row r="169" spans="1:12" x14ac:dyDescent="0.3">
      <c r="A169" t="str">
        <f t="shared" si="2"/>
        <v>GEGFD43GSSMWW</v>
      </c>
      <c r="C169" t="s">
        <v>56</v>
      </c>
      <c r="D169" t="s">
        <v>92</v>
      </c>
      <c r="E169" t="s">
        <v>142</v>
      </c>
      <c r="F169" s="4">
        <v>949</v>
      </c>
      <c r="G169">
        <v>7.5</v>
      </c>
      <c r="H169">
        <v>39.375</v>
      </c>
      <c r="I169">
        <v>27</v>
      </c>
      <c r="J169">
        <v>33</v>
      </c>
      <c r="K169" t="s">
        <v>247</v>
      </c>
      <c r="L169" t="s">
        <v>389</v>
      </c>
    </row>
    <row r="170" spans="1:12" x14ac:dyDescent="0.3">
      <c r="A170" t="str">
        <f t="shared" si="2"/>
        <v>LGDLGX3701V</v>
      </c>
      <c r="C170" t="s">
        <v>56</v>
      </c>
      <c r="D170" t="s">
        <v>95</v>
      </c>
      <c r="E170" t="s">
        <v>139</v>
      </c>
      <c r="F170" s="4">
        <v>1078</v>
      </c>
      <c r="G170">
        <v>7.4</v>
      </c>
      <c r="H170">
        <v>38.69</v>
      </c>
      <c r="I170">
        <v>27</v>
      </c>
      <c r="J170">
        <v>30</v>
      </c>
      <c r="K170" t="s">
        <v>246</v>
      </c>
      <c r="L170" t="s">
        <v>390</v>
      </c>
    </row>
    <row r="171" spans="1:12" x14ac:dyDescent="0.3">
      <c r="A171" t="str">
        <f t="shared" si="2"/>
        <v>SamsungDVG50R5200W</v>
      </c>
      <c r="C171" t="s">
        <v>56</v>
      </c>
      <c r="D171" t="s">
        <v>14</v>
      </c>
      <c r="E171" t="s">
        <v>268</v>
      </c>
      <c r="F171" s="4">
        <v>728</v>
      </c>
      <c r="G171">
        <v>7.4</v>
      </c>
      <c r="H171">
        <v>44.5625</v>
      </c>
      <c r="I171">
        <v>27</v>
      </c>
      <c r="J171">
        <v>30.25</v>
      </c>
      <c r="K171" t="s">
        <v>247</v>
      </c>
      <c r="L171" t="s">
        <v>391</v>
      </c>
    </row>
    <row r="172" spans="1:12" x14ac:dyDescent="0.3">
      <c r="A172" t="str">
        <f t="shared" si="2"/>
        <v>LGDLGX8101V</v>
      </c>
      <c r="C172" t="s">
        <v>56</v>
      </c>
      <c r="D172" t="s">
        <v>95</v>
      </c>
      <c r="E172" t="s">
        <v>99</v>
      </c>
      <c r="F172" s="4">
        <v>1439</v>
      </c>
      <c r="G172">
        <v>9</v>
      </c>
      <c r="H172">
        <v>40.799999999999997</v>
      </c>
      <c r="I172">
        <v>29</v>
      </c>
      <c r="J172">
        <v>32.1</v>
      </c>
      <c r="K172" t="s">
        <v>247</v>
      </c>
      <c r="L172" t="s">
        <v>392</v>
      </c>
    </row>
    <row r="173" spans="1:12" x14ac:dyDescent="0.3">
      <c r="A173" t="str">
        <f t="shared" si="2"/>
        <v>GEGTD72GBSNWS</v>
      </c>
      <c r="C173" t="s">
        <v>56</v>
      </c>
      <c r="D173" t="s">
        <v>92</v>
      </c>
      <c r="E173" t="s">
        <v>172</v>
      </c>
      <c r="F173" s="4">
        <v>728</v>
      </c>
      <c r="G173">
        <v>7.4</v>
      </c>
      <c r="H173">
        <v>46</v>
      </c>
      <c r="I173">
        <v>27</v>
      </c>
      <c r="J173">
        <v>30.5</v>
      </c>
      <c r="K173" t="s">
        <v>246</v>
      </c>
      <c r="L173" t="s">
        <v>393</v>
      </c>
    </row>
    <row r="174" spans="1:12" x14ac:dyDescent="0.3">
      <c r="A174" t="str">
        <f t="shared" si="2"/>
        <v>SamsungDVG45R6300C</v>
      </c>
      <c r="C174" t="s">
        <v>56</v>
      </c>
      <c r="D174" t="s">
        <v>14</v>
      </c>
      <c r="E174" t="s">
        <v>359</v>
      </c>
      <c r="F174" s="4">
        <v>878</v>
      </c>
      <c r="G174">
        <v>7.5</v>
      </c>
      <c r="H174">
        <v>38.75</v>
      </c>
      <c r="I174">
        <v>27</v>
      </c>
      <c r="J174">
        <v>31.5</v>
      </c>
      <c r="K174" t="s">
        <v>246</v>
      </c>
      <c r="L174" t="s">
        <v>394</v>
      </c>
    </row>
    <row r="175" spans="1:12" x14ac:dyDescent="0.3">
      <c r="A175" t="str">
        <f t="shared" si="2"/>
        <v>MaytagMGDB765FW</v>
      </c>
      <c r="C175" t="s">
        <v>56</v>
      </c>
      <c r="D175" t="s">
        <v>96</v>
      </c>
      <c r="E175" t="s">
        <v>120</v>
      </c>
      <c r="F175" s="4">
        <v>748</v>
      </c>
      <c r="G175">
        <v>7.4</v>
      </c>
      <c r="H175">
        <v>41.5</v>
      </c>
      <c r="I175">
        <v>27</v>
      </c>
      <c r="J175">
        <v>30</v>
      </c>
      <c r="K175" t="s">
        <v>247</v>
      </c>
      <c r="L175" t="s">
        <v>395</v>
      </c>
    </row>
    <row r="176" spans="1:12" x14ac:dyDescent="0.3">
      <c r="A176" t="str">
        <f t="shared" si="2"/>
        <v>ElectroluxEFMG527UTT</v>
      </c>
      <c r="C176" t="s">
        <v>56</v>
      </c>
      <c r="D176" t="s">
        <v>94</v>
      </c>
      <c r="E176" t="s">
        <v>271</v>
      </c>
      <c r="F176" s="4">
        <v>998</v>
      </c>
      <c r="G176">
        <v>8</v>
      </c>
      <c r="H176">
        <v>37</v>
      </c>
      <c r="I176">
        <v>27</v>
      </c>
      <c r="J176">
        <v>31.5</v>
      </c>
      <c r="K176" t="s">
        <v>246</v>
      </c>
      <c r="L176" t="s">
        <v>396</v>
      </c>
    </row>
    <row r="177" spans="1:12" x14ac:dyDescent="0.3">
      <c r="A177" t="str">
        <f t="shared" si="2"/>
        <v>SamsungDVG54R7600C</v>
      </c>
      <c r="C177" t="s">
        <v>56</v>
      </c>
      <c r="D177" t="s">
        <v>14</v>
      </c>
      <c r="E177" t="s">
        <v>109</v>
      </c>
      <c r="F177" s="4">
        <v>979</v>
      </c>
      <c r="G177">
        <v>7.4</v>
      </c>
      <c r="H177">
        <v>44.5625</v>
      </c>
      <c r="I177">
        <v>27</v>
      </c>
      <c r="J177">
        <v>30.25</v>
      </c>
      <c r="K177" t="s">
        <v>246</v>
      </c>
      <c r="L177" t="s">
        <v>397</v>
      </c>
    </row>
    <row r="178" spans="1:12" x14ac:dyDescent="0.3">
      <c r="A178" t="str">
        <f t="shared" si="2"/>
        <v>SamsungDV40J3000GW</v>
      </c>
      <c r="C178" t="s">
        <v>56</v>
      </c>
      <c r="D178" t="s">
        <v>14</v>
      </c>
      <c r="E178" t="s">
        <v>102</v>
      </c>
      <c r="F178" s="4">
        <v>629</v>
      </c>
      <c r="G178">
        <v>7.2</v>
      </c>
      <c r="H178">
        <v>44</v>
      </c>
      <c r="I178">
        <v>27</v>
      </c>
      <c r="J178">
        <v>29.875</v>
      </c>
      <c r="K178" t="s">
        <v>247</v>
      </c>
      <c r="L178" t="s">
        <v>398</v>
      </c>
    </row>
    <row r="179" spans="1:12" x14ac:dyDescent="0.3">
      <c r="A179" t="str">
        <f t="shared" si="2"/>
        <v>SamsungDVG45R6300V</v>
      </c>
      <c r="C179" t="s">
        <v>56</v>
      </c>
      <c r="D179" t="s">
        <v>14</v>
      </c>
      <c r="E179" t="s">
        <v>259</v>
      </c>
      <c r="F179" s="4">
        <v>878</v>
      </c>
      <c r="G179">
        <v>7.5</v>
      </c>
      <c r="H179">
        <v>38.75</v>
      </c>
      <c r="I179">
        <v>27</v>
      </c>
      <c r="J179">
        <v>31.5</v>
      </c>
      <c r="K179" t="s">
        <v>246</v>
      </c>
      <c r="L179" t="s">
        <v>399</v>
      </c>
    </row>
    <row r="180" spans="1:12" x14ac:dyDescent="0.3">
      <c r="A180" t="str">
        <f t="shared" si="2"/>
        <v>SamsungDVG45R6100P</v>
      </c>
      <c r="C180" t="s">
        <v>56</v>
      </c>
      <c r="D180" t="s">
        <v>14</v>
      </c>
      <c r="E180" t="s">
        <v>360</v>
      </c>
      <c r="F180" s="4">
        <v>829</v>
      </c>
      <c r="G180">
        <v>7.5</v>
      </c>
      <c r="H180">
        <v>38.75</v>
      </c>
      <c r="I180">
        <v>27</v>
      </c>
      <c r="J180">
        <v>31.5</v>
      </c>
      <c r="K180" t="s">
        <v>247</v>
      </c>
      <c r="L180" t="s">
        <v>400</v>
      </c>
    </row>
    <row r="181" spans="1:12" x14ac:dyDescent="0.3">
      <c r="A181" t="str">
        <f t="shared" si="2"/>
        <v>RoperRGD4516FW</v>
      </c>
      <c r="C181" t="s">
        <v>56</v>
      </c>
      <c r="D181" t="s">
        <v>352</v>
      </c>
      <c r="E181" t="s">
        <v>361</v>
      </c>
      <c r="F181" s="4">
        <v>498</v>
      </c>
      <c r="G181">
        <v>6.5</v>
      </c>
      <c r="H181">
        <v>43</v>
      </c>
      <c r="I181">
        <v>29</v>
      </c>
      <c r="J181">
        <v>28.25</v>
      </c>
      <c r="K181" t="s">
        <v>247</v>
      </c>
      <c r="L181" t="s">
        <v>401</v>
      </c>
    </row>
    <row r="182" spans="1:12" x14ac:dyDescent="0.3">
      <c r="A182" t="str">
        <f t="shared" si="2"/>
        <v>GEGFD45GSPMDG</v>
      </c>
      <c r="C182" t="s">
        <v>56</v>
      </c>
      <c r="D182" t="s">
        <v>92</v>
      </c>
      <c r="E182" t="s">
        <v>362</v>
      </c>
      <c r="F182" s="4">
        <v>1139</v>
      </c>
      <c r="G182">
        <v>7.5</v>
      </c>
      <c r="H182">
        <v>39.375</v>
      </c>
      <c r="I182">
        <v>27</v>
      </c>
      <c r="J182">
        <v>33</v>
      </c>
      <c r="K182" t="s">
        <v>247</v>
      </c>
      <c r="L182" t="s">
        <v>402</v>
      </c>
    </row>
    <row r="183" spans="1:12" x14ac:dyDescent="0.3">
      <c r="A183" t="str">
        <f t="shared" si="2"/>
        <v>MaytagMGDB765FC</v>
      </c>
      <c r="C183" t="s">
        <v>56</v>
      </c>
      <c r="D183" t="s">
        <v>96</v>
      </c>
      <c r="E183" t="s">
        <v>363</v>
      </c>
      <c r="F183" s="4">
        <v>798</v>
      </c>
      <c r="G183">
        <v>7.4</v>
      </c>
      <c r="H183">
        <v>41.75</v>
      </c>
      <c r="I183">
        <v>27</v>
      </c>
      <c r="J183">
        <v>30</v>
      </c>
      <c r="K183" t="s">
        <v>247</v>
      </c>
      <c r="L183" t="s">
        <v>403</v>
      </c>
    </row>
    <row r="184" spans="1:12" x14ac:dyDescent="0.3">
      <c r="A184" t="str">
        <f t="shared" si="2"/>
        <v>SamsungDVG52M7750W</v>
      </c>
      <c r="C184" t="s">
        <v>56</v>
      </c>
      <c r="D184" t="s">
        <v>14</v>
      </c>
      <c r="E184" t="s">
        <v>122</v>
      </c>
      <c r="F184" s="4">
        <v>1044</v>
      </c>
      <c r="G184">
        <v>7.4</v>
      </c>
      <c r="H184">
        <v>46.5</v>
      </c>
      <c r="I184">
        <v>27</v>
      </c>
      <c r="J184">
        <v>30</v>
      </c>
      <c r="K184" t="s">
        <v>246</v>
      </c>
      <c r="L184" t="s">
        <v>404</v>
      </c>
    </row>
    <row r="185" spans="1:12" x14ac:dyDescent="0.3">
      <c r="A185" t="str">
        <f t="shared" si="2"/>
        <v>ElectroluxEFDG317TIW</v>
      </c>
      <c r="C185" t="s">
        <v>56</v>
      </c>
      <c r="D185" t="s">
        <v>94</v>
      </c>
      <c r="E185" t="s">
        <v>261</v>
      </c>
      <c r="F185" s="4">
        <v>728</v>
      </c>
      <c r="G185">
        <v>8</v>
      </c>
      <c r="H185">
        <v>37</v>
      </c>
      <c r="I185">
        <v>27</v>
      </c>
      <c r="J185">
        <v>31.5</v>
      </c>
      <c r="K185" t="s">
        <v>246</v>
      </c>
      <c r="L185" t="s">
        <v>405</v>
      </c>
    </row>
    <row r="186" spans="1:12" x14ac:dyDescent="0.3">
      <c r="A186" t="str">
        <f t="shared" si="2"/>
        <v>LGDLGX3901W</v>
      </c>
      <c r="C186" t="s">
        <v>56</v>
      </c>
      <c r="D186" t="s">
        <v>95</v>
      </c>
      <c r="E186" t="s">
        <v>135</v>
      </c>
      <c r="F186" s="4">
        <v>1079</v>
      </c>
      <c r="G186">
        <v>7.4</v>
      </c>
      <c r="H186">
        <v>38.69</v>
      </c>
      <c r="I186">
        <v>27</v>
      </c>
      <c r="J186">
        <v>30</v>
      </c>
      <c r="K186" t="s">
        <v>246</v>
      </c>
      <c r="L186" t="s">
        <v>406</v>
      </c>
    </row>
    <row r="187" spans="1:12" x14ac:dyDescent="0.3">
      <c r="A187" t="str">
        <f t="shared" si="2"/>
        <v>ElectroluxEFMG627UTT</v>
      </c>
      <c r="C187" t="s">
        <v>56</v>
      </c>
      <c r="D187" t="s">
        <v>94</v>
      </c>
      <c r="E187" t="s">
        <v>257</v>
      </c>
      <c r="F187" s="4">
        <v>1098</v>
      </c>
      <c r="G187">
        <v>8</v>
      </c>
      <c r="H187">
        <v>39</v>
      </c>
      <c r="I187">
        <v>27</v>
      </c>
      <c r="J187">
        <v>31.5</v>
      </c>
      <c r="K187" t="s">
        <v>246</v>
      </c>
      <c r="L187" t="s">
        <v>407</v>
      </c>
    </row>
    <row r="188" spans="1:12" x14ac:dyDescent="0.3">
      <c r="A188" t="str">
        <f t="shared" si="2"/>
        <v>GEGTX42GASJWW</v>
      </c>
      <c r="C188" t="s">
        <v>56</v>
      </c>
      <c r="D188" t="s">
        <v>92</v>
      </c>
      <c r="E188" t="s">
        <v>263</v>
      </c>
      <c r="F188" s="4">
        <v>759</v>
      </c>
      <c r="G188">
        <v>6.2</v>
      </c>
      <c r="H188">
        <v>44</v>
      </c>
      <c r="I188">
        <v>27</v>
      </c>
      <c r="J188">
        <v>26.75</v>
      </c>
      <c r="K188" t="s">
        <v>247</v>
      </c>
      <c r="L188" t="s">
        <v>408</v>
      </c>
    </row>
    <row r="189" spans="1:12" x14ac:dyDescent="0.3">
      <c r="A189" t="str">
        <f t="shared" si="2"/>
        <v>GEGTD45GASJWS</v>
      </c>
      <c r="C189" t="s">
        <v>56</v>
      </c>
      <c r="D189" t="s">
        <v>92</v>
      </c>
      <c r="E189" t="s">
        <v>258</v>
      </c>
      <c r="F189" s="4">
        <v>628</v>
      </c>
      <c r="G189">
        <v>7.2</v>
      </c>
      <c r="H189">
        <v>44</v>
      </c>
      <c r="I189">
        <v>27</v>
      </c>
      <c r="J189">
        <v>29.5</v>
      </c>
      <c r="K189" t="s">
        <v>247</v>
      </c>
      <c r="L189" t="s">
        <v>409</v>
      </c>
    </row>
    <row r="190" spans="1:12" x14ac:dyDescent="0.3">
      <c r="A190" t="str">
        <f t="shared" si="2"/>
        <v>MaytagMGDB955FC</v>
      </c>
      <c r="C190" t="s">
        <v>56</v>
      </c>
      <c r="D190" t="s">
        <v>96</v>
      </c>
      <c r="E190" t="s">
        <v>175</v>
      </c>
      <c r="F190" s="4">
        <v>1349</v>
      </c>
      <c r="G190">
        <v>9.1999999999999993</v>
      </c>
      <c r="H190">
        <v>44.438000000000002</v>
      </c>
      <c r="I190">
        <v>29</v>
      </c>
      <c r="J190">
        <v>33.5</v>
      </c>
      <c r="K190" t="s">
        <v>246</v>
      </c>
      <c r="L190" t="s">
        <v>410</v>
      </c>
    </row>
    <row r="191" spans="1:12" x14ac:dyDescent="0.3">
      <c r="A191" t="str">
        <f t="shared" si="2"/>
        <v>LGDLGX7901BE</v>
      </c>
      <c r="C191" t="s">
        <v>56</v>
      </c>
      <c r="D191" t="s">
        <v>95</v>
      </c>
      <c r="E191" t="s">
        <v>140</v>
      </c>
      <c r="F191" s="4">
        <v>1329</v>
      </c>
      <c r="G191">
        <v>7.3</v>
      </c>
      <c r="H191">
        <v>44.25</v>
      </c>
      <c r="I191">
        <v>27</v>
      </c>
      <c r="J191">
        <v>29.5</v>
      </c>
      <c r="K191" t="s">
        <v>246</v>
      </c>
      <c r="L191" t="s">
        <v>411</v>
      </c>
    </row>
    <row r="192" spans="1:12" x14ac:dyDescent="0.3">
      <c r="A192" t="str">
        <f t="shared" si="2"/>
        <v>HotpointHTX24GASKWS</v>
      </c>
      <c r="C192" t="s">
        <v>56</v>
      </c>
      <c r="D192" t="s">
        <v>248</v>
      </c>
      <c r="E192" t="s">
        <v>275</v>
      </c>
      <c r="F192" s="4">
        <v>569</v>
      </c>
      <c r="G192">
        <v>6.2</v>
      </c>
      <c r="H192">
        <v>44</v>
      </c>
      <c r="I192">
        <v>27</v>
      </c>
      <c r="J192">
        <v>26.75</v>
      </c>
      <c r="K192" t="s">
        <v>247</v>
      </c>
      <c r="L192" t="s">
        <v>412</v>
      </c>
    </row>
    <row r="193" spans="1:12" x14ac:dyDescent="0.3">
      <c r="A193" t="str">
        <f t="shared" si="2"/>
        <v>ElectroluxEFMG527UIW</v>
      </c>
      <c r="C193" t="s">
        <v>56</v>
      </c>
      <c r="D193" t="s">
        <v>94</v>
      </c>
      <c r="E193" t="s">
        <v>364</v>
      </c>
      <c r="F193" s="4">
        <v>1044</v>
      </c>
      <c r="G193">
        <v>8</v>
      </c>
      <c r="H193">
        <v>37</v>
      </c>
      <c r="I193">
        <v>27</v>
      </c>
      <c r="J193">
        <v>31.5</v>
      </c>
      <c r="K193" t="s">
        <v>246</v>
      </c>
      <c r="L193" t="s">
        <v>413</v>
      </c>
    </row>
    <row r="194" spans="1:12" x14ac:dyDescent="0.3">
      <c r="A194" t="str">
        <f t="shared" si="2"/>
        <v>WhirlpoolWGD4950HW</v>
      </c>
      <c r="C194" t="s">
        <v>414</v>
      </c>
      <c r="D194" t="s">
        <v>15</v>
      </c>
      <c r="E194" t="s">
        <v>165</v>
      </c>
      <c r="F194" s="4">
        <v>578</v>
      </c>
      <c r="G194">
        <v>7</v>
      </c>
      <c r="H194">
        <v>36</v>
      </c>
      <c r="I194">
        <v>29</v>
      </c>
      <c r="J194">
        <v>28.25</v>
      </c>
      <c r="K194" t="s">
        <v>247</v>
      </c>
      <c r="L194" t="s">
        <v>417</v>
      </c>
    </row>
    <row r="195" spans="1:12" x14ac:dyDescent="0.3">
      <c r="A195" t="str">
        <f t="shared" si="2"/>
        <v>WhirlpoolWGD7500GC</v>
      </c>
      <c r="C195" t="s">
        <v>414</v>
      </c>
      <c r="D195" t="s">
        <v>15</v>
      </c>
      <c r="E195" t="s">
        <v>153</v>
      </c>
      <c r="F195" s="4">
        <v>989</v>
      </c>
      <c r="G195">
        <v>7.4</v>
      </c>
      <c r="H195">
        <v>36.6875</v>
      </c>
      <c r="I195">
        <v>27</v>
      </c>
      <c r="J195">
        <v>30</v>
      </c>
      <c r="K195" t="s">
        <v>247</v>
      </c>
      <c r="L195" t="s">
        <v>418</v>
      </c>
    </row>
    <row r="196" spans="1:12" x14ac:dyDescent="0.3">
      <c r="A196" t="str">
        <f t="shared" ref="A196:A207" si="3">CONCATENATE($D196,$E196)</f>
        <v>MaytagMGDX655DW</v>
      </c>
      <c r="C196" t="s">
        <v>414</v>
      </c>
      <c r="D196" t="s">
        <v>96</v>
      </c>
      <c r="E196" t="s">
        <v>129</v>
      </c>
      <c r="F196" s="4">
        <v>668</v>
      </c>
      <c r="G196">
        <v>7</v>
      </c>
      <c r="H196">
        <v>37.75</v>
      </c>
      <c r="I196">
        <v>29</v>
      </c>
      <c r="J196">
        <v>28.25</v>
      </c>
      <c r="K196" t="s">
        <v>247</v>
      </c>
      <c r="L196" t="s">
        <v>419</v>
      </c>
    </row>
    <row r="197" spans="1:12" x14ac:dyDescent="0.3">
      <c r="A197" t="str">
        <f t="shared" si="3"/>
        <v>WhirlpoolWGD8500DW</v>
      </c>
      <c r="C197" t="s">
        <v>414</v>
      </c>
      <c r="D197" t="s">
        <v>15</v>
      </c>
      <c r="E197" t="s">
        <v>168</v>
      </c>
      <c r="F197" s="4">
        <v>1168</v>
      </c>
      <c r="G197">
        <v>8.8000000000000007</v>
      </c>
      <c r="H197">
        <v>39.5</v>
      </c>
      <c r="I197">
        <v>29</v>
      </c>
      <c r="J197">
        <v>32.25</v>
      </c>
      <c r="K197" t="s">
        <v>247</v>
      </c>
      <c r="L197" t="s">
        <v>420</v>
      </c>
    </row>
    <row r="198" spans="1:12" x14ac:dyDescent="0.3">
      <c r="A198" t="str">
        <f t="shared" si="3"/>
        <v>WhirlpoolWGD4985EW</v>
      </c>
      <c r="C198" t="s">
        <v>414</v>
      </c>
      <c r="D198" t="s">
        <v>15</v>
      </c>
      <c r="E198" t="s">
        <v>163</v>
      </c>
      <c r="F198" s="4">
        <v>718</v>
      </c>
      <c r="G198">
        <v>5.9</v>
      </c>
      <c r="H198">
        <v>36</v>
      </c>
      <c r="I198">
        <v>29</v>
      </c>
      <c r="J198">
        <v>26</v>
      </c>
      <c r="K198" t="s">
        <v>247</v>
      </c>
      <c r="L198" t="s">
        <v>421</v>
      </c>
    </row>
    <row r="199" spans="1:12" x14ac:dyDescent="0.3">
      <c r="A199" t="str">
        <f t="shared" si="3"/>
        <v>WhirlpoolWGD8500DC</v>
      </c>
      <c r="C199" t="s">
        <v>414</v>
      </c>
      <c r="D199" t="s">
        <v>15</v>
      </c>
      <c r="E199" t="s">
        <v>273</v>
      </c>
      <c r="F199" s="4">
        <v>964.32</v>
      </c>
      <c r="G199">
        <v>8.8000000000000007</v>
      </c>
      <c r="H199">
        <v>39.5</v>
      </c>
      <c r="I199">
        <v>29</v>
      </c>
      <c r="J199">
        <v>32.25</v>
      </c>
      <c r="K199" t="s">
        <v>247</v>
      </c>
      <c r="L199" t="s">
        <v>422</v>
      </c>
    </row>
    <row r="200" spans="1:12" x14ac:dyDescent="0.3">
      <c r="A200" t="str">
        <f t="shared" si="3"/>
        <v>WhirlpoolWGD5000DW</v>
      </c>
      <c r="C200" t="s">
        <v>414</v>
      </c>
      <c r="D200" t="s">
        <v>15</v>
      </c>
      <c r="E200" t="s">
        <v>110</v>
      </c>
      <c r="F200" s="4">
        <v>598</v>
      </c>
      <c r="G200">
        <v>7</v>
      </c>
      <c r="H200">
        <v>35.75</v>
      </c>
      <c r="I200">
        <v>29</v>
      </c>
      <c r="J200">
        <v>28.25</v>
      </c>
      <c r="K200" t="s">
        <v>247</v>
      </c>
      <c r="L200" t="s">
        <v>423</v>
      </c>
    </row>
    <row r="201" spans="1:12" x14ac:dyDescent="0.3">
      <c r="A201" t="str">
        <f t="shared" si="3"/>
        <v>MaytagMGDB766FW</v>
      </c>
      <c r="C201" t="s">
        <v>414</v>
      </c>
      <c r="D201" t="s">
        <v>96</v>
      </c>
      <c r="E201" t="s">
        <v>415</v>
      </c>
      <c r="F201" s="4">
        <v>989</v>
      </c>
      <c r="G201">
        <v>7</v>
      </c>
      <c r="H201">
        <v>37.25</v>
      </c>
      <c r="I201">
        <v>29</v>
      </c>
      <c r="J201">
        <v>28.25</v>
      </c>
      <c r="K201" t="s">
        <v>247</v>
      </c>
      <c r="L201" t="s">
        <v>424</v>
      </c>
    </row>
    <row r="202" spans="1:12" x14ac:dyDescent="0.3">
      <c r="A202" t="str">
        <f t="shared" si="3"/>
        <v>MaytagMGDC465HW</v>
      </c>
      <c r="C202" t="s">
        <v>414</v>
      </c>
      <c r="D202" t="s">
        <v>96</v>
      </c>
      <c r="E202" t="s">
        <v>145</v>
      </c>
      <c r="F202" s="4">
        <v>578</v>
      </c>
      <c r="G202">
        <v>7</v>
      </c>
      <c r="H202">
        <v>36</v>
      </c>
      <c r="I202">
        <v>29</v>
      </c>
      <c r="J202">
        <v>28.25</v>
      </c>
      <c r="K202" t="s">
        <v>247</v>
      </c>
      <c r="L202" t="s">
        <v>425</v>
      </c>
    </row>
    <row r="203" spans="1:12" x14ac:dyDescent="0.3">
      <c r="A203" t="str">
        <f t="shared" si="3"/>
        <v>WhirlpoolWGD4850HW</v>
      </c>
      <c r="C203" t="s">
        <v>414</v>
      </c>
      <c r="D203" t="s">
        <v>15</v>
      </c>
      <c r="E203" t="s">
        <v>149</v>
      </c>
      <c r="F203" s="4">
        <v>568</v>
      </c>
      <c r="G203">
        <v>7</v>
      </c>
      <c r="H203">
        <v>36</v>
      </c>
      <c r="I203">
        <v>29</v>
      </c>
      <c r="J203">
        <v>28.25</v>
      </c>
      <c r="K203" t="s">
        <v>247</v>
      </c>
      <c r="L203" t="s">
        <v>426</v>
      </c>
    </row>
    <row r="204" spans="1:12" x14ac:dyDescent="0.3">
      <c r="A204" t="str">
        <f t="shared" si="3"/>
        <v>WhirlpoolWGD8000DW</v>
      </c>
      <c r="C204" t="s">
        <v>414</v>
      </c>
      <c r="D204" t="s">
        <v>15</v>
      </c>
      <c r="E204" t="s">
        <v>176</v>
      </c>
      <c r="F204" s="4">
        <v>798</v>
      </c>
      <c r="G204">
        <v>8.8000000000000007</v>
      </c>
      <c r="H204">
        <v>39.5</v>
      </c>
      <c r="I204">
        <v>29</v>
      </c>
      <c r="J204">
        <v>32.25</v>
      </c>
      <c r="K204" t="s">
        <v>247</v>
      </c>
      <c r="L204" t="s">
        <v>427</v>
      </c>
    </row>
    <row r="205" spans="1:12" x14ac:dyDescent="0.3">
      <c r="A205" t="str">
        <f t="shared" si="3"/>
        <v>MaytagMGDB835DW</v>
      </c>
      <c r="C205" t="s">
        <v>414</v>
      </c>
      <c r="D205" t="s">
        <v>96</v>
      </c>
      <c r="E205" t="s">
        <v>150</v>
      </c>
      <c r="F205" s="4">
        <v>779.99</v>
      </c>
      <c r="G205">
        <v>8.8000000000000007</v>
      </c>
      <c r="H205">
        <v>39.5</v>
      </c>
      <c r="I205">
        <v>29</v>
      </c>
      <c r="J205">
        <v>32.25</v>
      </c>
      <c r="K205" t="s">
        <v>247</v>
      </c>
      <c r="L205" t="s">
        <v>428</v>
      </c>
    </row>
    <row r="206" spans="1:12" x14ac:dyDescent="0.3">
      <c r="A206" t="str">
        <f t="shared" si="3"/>
        <v>WhirlpoolWGD7500GW</v>
      </c>
      <c r="C206" t="s">
        <v>414</v>
      </c>
      <c r="D206" t="s">
        <v>15</v>
      </c>
      <c r="E206" t="s">
        <v>416</v>
      </c>
      <c r="F206" s="4">
        <v>899</v>
      </c>
      <c r="G206">
        <v>7.4</v>
      </c>
      <c r="H206">
        <v>36.6875</v>
      </c>
      <c r="I206">
        <v>27</v>
      </c>
      <c r="J206">
        <v>30</v>
      </c>
      <c r="K206" t="s">
        <v>247</v>
      </c>
      <c r="L206" t="s">
        <v>429</v>
      </c>
    </row>
    <row r="207" spans="1:12" x14ac:dyDescent="0.3">
      <c r="A207" t="str">
        <f t="shared" si="3"/>
        <v>MaytagMGDB835DC</v>
      </c>
      <c r="C207" t="s">
        <v>414</v>
      </c>
      <c r="D207" t="s">
        <v>96</v>
      </c>
      <c r="E207" t="s">
        <v>104</v>
      </c>
      <c r="F207" s="4">
        <v>1014.72</v>
      </c>
      <c r="G207">
        <v>8.8000000000000007</v>
      </c>
      <c r="H207">
        <v>39.5</v>
      </c>
      <c r="I207">
        <v>29</v>
      </c>
      <c r="J207">
        <v>32.25</v>
      </c>
      <c r="K207" t="s">
        <v>247</v>
      </c>
      <c r="L207" t="s">
        <v>430</v>
      </c>
    </row>
  </sheetData>
  <autoFilter ref="C2:L207" xr:uid="{B8E9EE3F-927F-4114-AE48-B5FBC74E9FE4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6F2F0-5404-4C4E-9FE8-138CEFD9DC50}">
  <sheetPr>
    <tabColor theme="7" tint="0.79998168889431442"/>
  </sheetPr>
  <dimension ref="B2:H50"/>
  <sheetViews>
    <sheetView topLeftCell="A11" workbookViewId="0">
      <selection activeCell="E30" sqref="E30"/>
    </sheetView>
  </sheetViews>
  <sheetFormatPr defaultRowHeight="14.4" x14ac:dyDescent="0.3"/>
  <cols>
    <col min="2" max="2" width="13.109375" bestFit="1" customWidth="1"/>
    <col min="3" max="3" width="14.33203125" bestFit="1" customWidth="1"/>
    <col min="4" max="4" width="5.5546875" bestFit="1" customWidth="1"/>
    <col min="5" max="5" width="5.5546875" customWidth="1"/>
    <col min="6" max="6" width="10.6640625" customWidth="1"/>
    <col min="7" max="7" width="21.109375" bestFit="1" customWidth="1"/>
    <col min="8" max="8" width="170.33203125" bestFit="1" customWidth="1"/>
  </cols>
  <sheetData>
    <row r="2" spans="2:8" x14ac:dyDescent="0.3">
      <c r="B2" s="1" t="s">
        <v>0</v>
      </c>
      <c r="C2" s="1" t="s">
        <v>1</v>
      </c>
      <c r="D2" s="1" t="s">
        <v>442</v>
      </c>
      <c r="E2" s="1" t="s">
        <v>445</v>
      </c>
      <c r="F2" s="3" t="s">
        <v>2</v>
      </c>
      <c r="G2" s="1" t="s">
        <v>20</v>
      </c>
      <c r="H2" s="1" t="s">
        <v>19</v>
      </c>
    </row>
    <row r="3" spans="2:8" x14ac:dyDescent="0.3">
      <c r="B3" t="s">
        <v>12</v>
      </c>
      <c r="C3" t="s">
        <v>16</v>
      </c>
      <c r="D3">
        <f>INDEX('HPCD Cost Summary'!$L$3:$L$12,MATCH('Raw HPCD Costs'!$C3,'HPCD Cost Summary'!$C$3:$C$12),0)</f>
        <v>240</v>
      </c>
      <c r="E3" t="str">
        <f>INDEX('HPCD Cost Summary'!$F$3:$F$12,MATCH('Raw HPCD Costs'!$C3,'HPCD Cost Summary'!$C$3:$C$12),0)</f>
        <v>Compact</v>
      </c>
      <c r="F3" s="4">
        <v>1149</v>
      </c>
      <c r="G3" t="s">
        <v>23</v>
      </c>
      <c r="H3" s="2" t="s">
        <v>25</v>
      </c>
    </row>
    <row r="4" spans="2:8" x14ac:dyDescent="0.3">
      <c r="B4" t="s">
        <v>12</v>
      </c>
      <c r="C4" t="s">
        <v>17</v>
      </c>
      <c r="D4">
        <f>INDEX('HPCD Cost Summary'!$L$3:$L$12,MATCH('Raw HPCD Costs'!$C4,'HPCD Cost Summary'!$C$3:$C$12),0)</f>
        <v>240</v>
      </c>
      <c r="E4" t="str">
        <f>INDEX('HPCD Cost Summary'!$F$3:$F$12,MATCH('Raw HPCD Costs'!$C4,'HPCD Cost Summary'!$C$3:$C$12),0)</f>
        <v>Compact</v>
      </c>
      <c r="F4" s="4">
        <v>1428.3</v>
      </c>
      <c r="G4" t="s">
        <v>21</v>
      </c>
      <c r="H4" s="2" t="s">
        <v>22</v>
      </c>
    </row>
    <row r="5" spans="2:8" x14ac:dyDescent="0.3">
      <c r="B5" t="s">
        <v>12</v>
      </c>
      <c r="C5" t="s">
        <v>17</v>
      </c>
      <c r="D5">
        <f>INDEX('HPCD Cost Summary'!$L$3:$L$12,MATCH('Raw HPCD Costs'!$C5,'HPCD Cost Summary'!$C$3:$C$12),0)</f>
        <v>240</v>
      </c>
      <c r="E5" t="str">
        <f>INDEX('HPCD Cost Summary'!$F$3:$F$12,MATCH('Raw HPCD Costs'!$C5,'HPCD Cost Summary'!$C$3:$C$12),0)</f>
        <v>Compact</v>
      </c>
      <c r="F5" s="4">
        <v>1399</v>
      </c>
      <c r="G5" t="s">
        <v>23</v>
      </c>
      <c r="H5" s="2" t="s">
        <v>24</v>
      </c>
    </row>
    <row r="6" spans="2:8" x14ac:dyDescent="0.3">
      <c r="B6" t="s">
        <v>12</v>
      </c>
      <c r="C6" t="s">
        <v>16</v>
      </c>
      <c r="D6">
        <f>INDEX('HPCD Cost Summary'!$L$3:$L$12,MATCH('Raw HPCD Costs'!$C6,'HPCD Cost Summary'!$C$3:$C$12),0)</f>
        <v>240</v>
      </c>
      <c r="E6" t="str">
        <f>INDEX('HPCD Cost Summary'!$F$3:$F$12,MATCH('Raw HPCD Costs'!$C6,'HPCD Cost Summary'!$C$3:$C$12),0)</f>
        <v>Compact</v>
      </c>
      <c r="F6" s="4">
        <v>1199</v>
      </c>
      <c r="G6" t="s">
        <v>26</v>
      </c>
      <c r="H6" s="2" t="s">
        <v>27</v>
      </c>
    </row>
    <row r="7" spans="2:8" x14ac:dyDescent="0.3">
      <c r="B7" t="s">
        <v>12</v>
      </c>
      <c r="C7" t="s">
        <v>16</v>
      </c>
      <c r="D7">
        <f>INDEX('HPCD Cost Summary'!$L$3:$L$12,MATCH('Raw HPCD Costs'!$C7,'HPCD Cost Summary'!$C$3:$C$12),0)</f>
        <v>240</v>
      </c>
      <c r="E7" t="str">
        <f>INDEX('HPCD Cost Summary'!$F$3:$F$12,MATCH('Raw HPCD Costs'!$C7,'HPCD Cost Summary'!$C$3:$C$12),0)</f>
        <v>Compact</v>
      </c>
      <c r="F7" s="4">
        <v>1099</v>
      </c>
      <c r="G7" t="s">
        <v>29</v>
      </c>
      <c r="H7" s="2" t="s">
        <v>28</v>
      </c>
    </row>
    <row r="8" spans="2:8" x14ac:dyDescent="0.3">
      <c r="B8" t="s">
        <v>12</v>
      </c>
      <c r="C8" t="s">
        <v>17</v>
      </c>
      <c r="D8">
        <f>INDEX('HPCD Cost Summary'!$L$3:$L$12,MATCH('Raw HPCD Costs'!$C8,'HPCD Cost Summary'!$C$3:$C$12),0)</f>
        <v>240</v>
      </c>
      <c r="E8" t="str">
        <f>INDEX('HPCD Cost Summary'!$F$3:$F$12,MATCH('Raw HPCD Costs'!$C8,'HPCD Cost Summary'!$C$3:$C$12),0)</f>
        <v>Compact</v>
      </c>
      <c r="F8" s="4">
        <v>1399</v>
      </c>
      <c r="G8" t="s">
        <v>29</v>
      </c>
      <c r="H8" s="2" t="s">
        <v>30</v>
      </c>
    </row>
    <row r="9" spans="2:8" x14ac:dyDescent="0.3">
      <c r="B9" t="s">
        <v>12</v>
      </c>
      <c r="C9" t="s">
        <v>17</v>
      </c>
      <c r="D9">
        <f>INDEX('HPCD Cost Summary'!$L$3:$L$12,MATCH('Raw HPCD Costs'!$C9,'HPCD Cost Summary'!$C$3:$C$12),0)</f>
        <v>240</v>
      </c>
      <c r="E9" t="str">
        <f>INDEX('HPCD Cost Summary'!$F$3:$F$12,MATCH('Raw HPCD Costs'!$C9,'HPCD Cost Summary'!$C$3:$C$12),0)</f>
        <v>Compact</v>
      </c>
      <c r="F9" s="4">
        <v>1399</v>
      </c>
      <c r="G9" t="s">
        <v>31</v>
      </c>
      <c r="H9" s="2" t="s">
        <v>32</v>
      </c>
    </row>
    <row r="10" spans="2:8" x14ac:dyDescent="0.3">
      <c r="B10" t="s">
        <v>13</v>
      </c>
      <c r="C10" t="s">
        <v>33</v>
      </c>
      <c r="D10">
        <f>INDEX('HPCD Cost Summary'!$L$3:$L$12,MATCH('Raw HPCD Costs'!$C10,'HPCD Cost Summary'!$C$3:$C$12),0)</f>
        <v>120</v>
      </c>
      <c r="E10" t="str">
        <f>INDEX('HPCD Cost Summary'!$F$3:$F$12,MATCH('Raw HPCD Costs'!$C10,'HPCD Cost Summary'!$C$3:$C$12),0)</f>
        <v>Compact</v>
      </c>
      <c r="F10" s="4">
        <v>1199</v>
      </c>
      <c r="G10" t="s">
        <v>34</v>
      </c>
      <c r="H10" s="2" t="s">
        <v>35</v>
      </c>
    </row>
    <row r="11" spans="2:8" x14ac:dyDescent="0.3">
      <c r="B11" t="s">
        <v>13</v>
      </c>
      <c r="C11" t="s">
        <v>33</v>
      </c>
      <c r="D11">
        <f>INDEX('HPCD Cost Summary'!$L$3:$L$12,MATCH('Raw HPCD Costs'!$C11,'HPCD Cost Summary'!$C$3:$C$12),0)</f>
        <v>120</v>
      </c>
      <c r="E11" t="str">
        <f>INDEX('HPCD Cost Summary'!$F$3:$F$12,MATCH('Raw HPCD Costs'!$C11,'HPCD Cost Summary'!$C$3:$C$12),0)</f>
        <v>Compact</v>
      </c>
      <c r="F11" s="4">
        <v>1199</v>
      </c>
      <c r="G11" t="s">
        <v>29</v>
      </c>
      <c r="H11" s="2" t="s">
        <v>38</v>
      </c>
    </row>
    <row r="12" spans="2:8" x14ac:dyDescent="0.3">
      <c r="B12" t="s">
        <v>13</v>
      </c>
      <c r="C12" t="s">
        <v>36</v>
      </c>
      <c r="D12">
        <f>INDEX('HPCD Cost Summary'!$L$3:$L$12,MATCH('Raw HPCD Costs'!$C12,'HPCD Cost Summary'!$C$3:$C$12),0)</f>
        <v>120</v>
      </c>
      <c r="E12" t="str">
        <f>INDEX('HPCD Cost Summary'!$F$3:$F$12,MATCH('Raw HPCD Costs'!$C12,'HPCD Cost Summary'!$C$3:$C$12),0)</f>
        <v>Compact</v>
      </c>
      <c r="F12" s="4">
        <v>1499</v>
      </c>
      <c r="G12" t="s">
        <v>34</v>
      </c>
      <c r="H12" s="2" t="s">
        <v>39</v>
      </c>
    </row>
    <row r="13" spans="2:8" x14ac:dyDescent="0.3">
      <c r="B13" t="s">
        <v>13</v>
      </c>
      <c r="C13" t="s">
        <v>36</v>
      </c>
      <c r="D13">
        <f>INDEX('HPCD Cost Summary'!$L$3:$L$12,MATCH('Raw HPCD Costs'!$C13,'HPCD Cost Summary'!$C$3:$C$12),0)</f>
        <v>120</v>
      </c>
      <c r="E13" t="str">
        <f>INDEX('HPCD Cost Summary'!$F$3:$F$12,MATCH('Raw HPCD Costs'!$C13,'HPCD Cost Summary'!$C$3:$C$12),0)</f>
        <v>Compact</v>
      </c>
      <c r="F13" s="4">
        <v>1499</v>
      </c>
      <c r="G13" t="s">
        <v>29</v>
      </c>
      <c r="H13" s="2" t="s">
        <v>40</v>
      </c>
    </row>
    <row r="14" spans="2:8" x14ac:dyDescent="0.3">
      <c r="B14" t="s">
        <v>13</v>
      </c>
      <c r="C14" t="s">
        <v>36</v>
      </c>
      <c r="D14">
        <f>INDEX('HPCD Cost Summary'!$L$3:$L$12,MATCH('Raw HPCD Costs'!$C14,'HPCD Cost Summary'!$C$3:$C$12),0)</f>
        <v>120</v>
      </c>
      <c r="E14" t="str">
        <f>INDEX('HPCD Cost Summary'!$F$3:$F$12,MATCH('Raw HPCD Costs'!$C14,'HPCD Cost Summary'!$C$3:$C$12),0)</f>
        <v>Compact</v>
      </c>
      <c r="F14" s="4">
        <v>1499</v>
      </c>
      <c r="G14" t="s">
        <v>23</v>
      </c>
      <c r="H14" s="2" t="s">
        <v>41</v>
      </c>
    </row>
    <row r="15" spans="2:8" x14ac:dyDescent="0.3">
      <c r="B15" t="s">
        <v>13</v>
      </c>
      <c r="C15" t="s">
        <v>36</v>
      </c>
      <c r="D15">
        <f>INDEX('HPCD Cost Summary'!$L$3:$L$12,MATCH('Raw HPCD Costs'!$C15,'HPCD Cost Summary'!$C$3:$C$12),0)</f>
        <v>120</v>
      </c>
      <c r="E15" t="str">
        <f>INDEX('HPCD Cost Summary'!$F$3:$F$12,MATCH('Raw HPCD Costs'!$C15,'HPCD Cost Summary'!$C$3:$C$12),0)</f>
        <v>Compact</v>
      </c>
      <c r="F15" s="4">
        <v>1499</v>
      </c>
      <c r="G15" t="s">
        <v>26</v>
      </c>
      <c r="H15" s="2" t="s">
        <v>42</v>
      </c>
    </row>
    <row r="16" spans="2:8" x14ac:dyDescent="0.3">
      <c r="B16" t="s">
        <v>13</v>
      </c>
      <c r="C16" t="s">
        <v>37</v>
      </c>
      <c r="D16">
        <f>INDEX('HPCD Cost Summary'!$L$3:$L$12,MATCH('Raw HPCD Costs'!$C16,'HPCD Cost Summary'!$C$3:$C$12),0)</f>
        <v>240</v>
      </c>
      <c r="E16" t="str">
        <f>INDEX('HPCD Cost Summary'!$F$3:$F$12,MATCH('Raw HPCD Costs'!$C16,'HPCD Cost Summary'!$C$3:$C$12),0)</f>
        <v>Compact</v>
      </c>
      <c r="F16" s="4">
        <v>1899</v>
      </c>
      <c r="G16" t="s">
        <v>34</v>
      </c>
      <c r="H16" s="2" t="s">
        <v>43</v>
      </c>
    </row>
    <row r="17" spans="2:8" x14ac:dyDescent="0.3">
      <c r="B17" t="s">
        <v>13</v>
      </c>
      <c r="C17" t="s">
        <v>37</v>
      </c>
      <c r="D17">
        <f>INDEX('HPCD Cost Summary'!$L$3:$L$12,MATCH('Raw HPCD Costs'!$C17,'HPCD Cost Summary'!$C$3:$C$12),0)</f>
        <v>240</v>
      </c>
      <c r="E17" t="str">
        <f>INDEX('HPCD Cost Summary'!$F$3:$F$12,MATCH('Raw HPCD Costs'!$C17,'HPCD Cost Summary'!$C$3:$C$12),0)</f>
        <v>Compact</v>
      </c>
      <c r="F17" s="4">
        <v>1899</v>
      </c>
      <c r="G17" t="s">
        <v>23</v>
      </c>
      <c r="H17" s="2" t="s">
        <v>44</v>
      </c>
    </row>
    <row r="18" spans="2:8" x14ac:dyDescent="0.3">
      <c r="B18" t="s">
        <v>13</v>
      </c>
      <c r="C18" t="s">
        <v>37</v>
      </c>
      <c r="D18">
        <f>INDEX('HPCD Cost Summary'!$L$3:$L$12,MATCH('Raw HPCD Costs'!$C18,'HPCD Cost Summary'!$C$3:$C$12),0)</f>
        <v>240</v>
      </c>
      <c r="E18" t="str">
        <f>INDEX('HPCD Cost Summary'!$F$3:$F$12,MATCH('Raw HPCD Costs'!$C18,'HPCD Cost Summary'!$C$3:$C$12),0)</f>
        <v>Compact</v>
      </c>
      <c r="F18" s="4">
        <v>1899</v>
      </c>
      <c r="G18" t="s">
        <v>29</v>
      </c>
      <c r="H18" s="2" t="s">
        <v>45</v>
      </c>
    </row>
    <row r="19" spans="2:8" x14ac:dyDescent="0.3">
      <c r="B19" t="s">
        <v>13</v>
      </c>
      <c r="C19" t="s">
        <v>37</v>
      </c>
      <c r="D19">
        <f>INDEX('HPCD Cost Summary'!$L$3:$L$12,MATCH('Raw HPCD Costs'!$C19,'HPCD Cost Summary'!$C$3:$C$12),0)</f>
        <v>240</v>
      </c>
      <c r="E19" t="str">
        <f>INDEX('HPCD Cost Summary'!$F$3:$F$12,MATCH('Raw HPCD Costs'!$C19,'HPCD Cost Summary'!$C$3:$C$12),0)</f>
        <v>Compact</v>
      </c>
      <c r="F19" s="4">
        <v>1899</v>
      </c>
      <c r="G19" t="s">
        <v>26</v>
      </c>
      <c r="H19" s="2" t="s">
        <v>46</v>
      </c>
    </row>
    <row r="20" spans="2:8" x14ac:dyDescent="0.3">
      <c r="B20" t="s">
        <v>14</v>
      </c>
      <c r="C20" t="s">
        <v>47</v>
      </c>
      <c r="D20">
        <f>INDEX('HPCD Cost Summary'!$L$3:$L$12,MATCH('Raw HPCD Costs'!$C20,'HPCD Cost Summary'!$C$3:$C$12),0)</f>
        <v>240</v>
      </c>
      <c r="E20" t="str">
        <f>INDEX('HPCD Cost Summary'!$F$3:$F$12,MATCH('Raw HPCD Costs'!$C20,'HPCD Cost Summary'!$C$3:$C$12),0)</f>
        <v>Compact</v>
      </c>
      <c r="F20" s="4">
        <v>899</v>
      </c>
      <c r="G20" t="s">
        <v>14</v>
      </c>
      <c r="H20" s="2" t="s">
        <v>48</v>
      </c>
    </row>
    <row r="21" spans="2:8" x14ac:dyDescent="0.3">
      <c r="B21" t="s">
        <v>14</v>
      </c>
      <c r="C21" t="s">
        <v>47</v>
      </c>
      <c r="D21">
        <f>INDEX('HPCD Cost Summary'!$L$3:$L$12,MATCH('Raw HPCD Costs'!$C21,'HPCD Cost Summary'!$C$3:$C$12),0)</f>
        <v>240</v>
      </c>
      <c r="E21" t="str">
        <f>INDEX('HPCD Cost Summary'!$F$3:$F$12,MATCH('Raw HPCD Costs'!$C21,'HPCD Cost Summary'!$C$3:$C$12),0)</f>
        <v>Compact</v>
      </c>
      <c r="F21" s="4">
        <v>898.2</v>
      </c>
      <c r="G21" t="s">
        <v>49</v>
      </c>
      <c r="H21" s="2" t="s">
        <v>50</v>
      </c>
    </row>
    <row r="22" spans="2:8" x14ac:dyDescent="0.3">
      <c r="B22" t="s">
        <v>14</v>
      </c>
      <c r="C22" t="s">
        <v>47</v>
      </c>
      <c r="D22">
        <f>INDEX('HPCD Cost Summary'!$L$3:$L$12,MATCH('Raw HPCD Costs'!$C22,'HPCD Cost Summary'!$C$3:$C$12),0)</f>
        <v>240</v>
      </c>
      <c r="E22" t="str">
        <f>INDEX('HPCD Cost Summary'!$F$3:$F$12,MATCH('Raw HPCD Costs'!$C22,'HPCD Cost Summary'!$C$3:$C$12),0)</f>
        <v>Compact</v>
      </c>
      <c r="F22" s="4">
        <v>898.7</v>
      </c>
      <c r="G22" t="s">
        <v>29</v>
      </c>
      <c r="H22" s="2" t="s">
        <v>51</v>
      </c>
    </row>
    <row r="23" spans="2:8" x14ac:dyDescent="0.3">
      <c r="B23" t="s">
        <v>14</v>
      </c>
      <c r="C23" t="s">
        <v>47</v>
      </c>
      <c r="D23">
        <f>INDEX('HPCD Cost Summary'!$L$3:$L$12,MATCH('Raw HPCD Costs'!$C23,'HPCD Cost Summary'!$C$3:$C$12),0)</f>
        <v>240</v>
      </c>
      <c r="E23" t="str">
        <f>INDEX('HPCD Cost Summary'!$F$3:$F$12,MATCH('Raw HPCD Costs'!$C23,'HPCD Cost Summary'!$C$3:$C$12),0)</f>
        <v>Compact</v>
      </c>
      <c r="F23" s="4">
        <v>898.7</v>
      </c>
      <c r="G23" t="s">
        <v>23</v>
      </c>
      <c r="H23" s="2" t="s">
        <v>52</v>
      </c>
    </row>
    <row r="24" spans="2:8" x14ac:dyDescent="0.3">
      <c r="B24" t="s">
        <v>14</v>
      </c>
      <c r="C24" t="s">
        <v>47</v>
      </c>
      <c r="D24">
        <f>INDEX('HPCD Cost Summary'!$L$3:$L$12,MATCH('Raw HPCD Costs'!$C24,'HPCD Cost Summary'!$C$3:$C$12),0)</f>
        <v>240</v>
      </c>
      <c r="E24" t="str">
        <f>INDEX('HPCD Cost Summary'!$F$3:$F$12,MATCH('Raw HPCD Costs'!$C24,'HPCD Cost Summary'!$C$3:$C$12),0)</f>
        <v>Compact</v>
      </c>
      <c r="F24" s="4">
        <v>899.99</v>
      </c>
      <c r="G24" t="s">
        <v>53</v>
      </c>
      <c r="H24" s="2" t="s">
        <v>54</v>
      </c>
    </row>
    <row r="25" spans="2:8" x14ac:dyDescent="0.3">
      <c r="B25" t="s">
        <v>14</v>
      </c>
      <c r="C25" t="s">
        <v>47</v>
      </c>
      <c r="D25">
        <f>INDEX('HPCD Cost Summary'!$L$3:$L$12,MATCH('Raw HPCD Costs'!$C25,'HPCD Cost Summary'!$C$3:$C$12),0)</f>
        <v>240</v>
      </c>
      <c r="E25" t="str">
        <f>INDEX('HPCD Cost Summary'!$F$3:$F$12,MATCH('Raw HPCD Costs'!$C25,'HPCD Cost Summary'!$C$3:$C$12),0)</f>
        <v>Compact</v>
      </c>
      <c r="F25" s="4">
        <v>894</v>
      </c>
      <c r="G25" t="s">
        <v>31</v>
      </c>
      <c r="H25" s="2" t="s">
        <v>55</v>
      </c>
    </row>
    <row r="26" spans="2:8" x14ac:dyDescent="0.3">
      <c r="B26" t="s">
        <v>14</v>
      </c>
      <c r="C26" t="s">
        <v>47</v>
      </c>
      <c r="D26">
        <f>INDEX('HPCD Cost Summary'!$L$3:$L$12,MATCH('Raw HPCD Costs'!$C26,'HPCD Cost Summary'!$C$3:$C$12),0)</f>
        <v>240</v>
      </c>
      <c r="E26" t="str">
        <f>INDEX('HPCD Cost Summary'!$F$3:$F$12,MATCH('Raw HPCD Costs'!$C26,'HPCD Cost Summary'!$C$3:$C$12),0)</f>
        <v>Compact</v>
      </c>
      <c r="F26" s="4">
        <v>898</v>
      </c>
      <c r="G26" t="s">
        <v>56</v>
      </c>
      <c r="H26" s="2" t="s">
        <v>57</v>
      </c>
    </row>
    <row r="27" spans="2:8" x14ac:dyDescent="0.3">
      <c r="B27" t="s">
        <v>14</v>
      </c>
      <c r="C27" t="s">
        <v>58</v>
      </c>
      <c r="D27">
        <f>INDEX('HPCD Cost Summary'!$L$3:$L$12,MATCH('Raw HPCD Costs'!$C27,'HPCD Cost Summary'!$C$3:$C$12),0)</f>
        <v>240</v>
      </c>
      <c r="E27" t="str">
        <f>INDEX('HPCD Cost Summary'!$F$3:$F$12,MATCH('Raw HPCD Costs'!$C27,'HPCD Cost Summary'!$C$3:$C$12),0)</f>
        <v>Compact</v>
      </c>
      <c r="F27" s="4">
        <v>999</v>
      </c>
      <c r="G27" t="s">
        <v>14</v>
      </c>
      <c r="H27" s="2" t="s">
        <v>59</v>
      </c>
    </row>
    <row r="28" spans="2:8" x14ac:dyDescent="0.3">
      <c r="B28" t="s">
        <v>14</v>
      </c>
      <c r="C28" t="s">
        <v>58</v>
      </c>
      <c r="D28">
        <f>INDEX('HPCD Cost Summary'!$L$3:$L$12,MATCH('Raw HPCD Costs'!$C28,'HPCD Cost Summary'!$C$3:$C$12),0)</f>
        <v>240</v>
      </c>
      <c r="E28" t="str">
        <f>INDEX('HPCD Cost Summary'!$F$3:$F$12,MATCH('Raw HPCD Costs'!$C28,'HPCD Cost Summary'!$C$3:$C$12),0)</f>
        <v>Compact</v>
      </c>
      <c r="F28" s="4">
        <v>997.2</v>
      </c>
      <c r="G28" t="s">
        <v>49</v>
      </c>
      <c r="H28" s="2" t="s">
        <v>60</v>
      </c>
    </row>
    <row r="29" spans="2:8" x14ac:dyDescent="0.3">
      <c r="B29" t="s">
        <v>14</v>
      </c>
      <c r="C29" t="s">
        <v>58</v>
      </c>
      <c r="D29">
        <f>INDEX('HPCD Cost Summary'!$L$3:$L$12,MATCH('Raw HPCD Costs'!$C29,'HPCD Cost Summary'!$C$3:$C$12),0)</f>
        <v>240</v>
      </c>
      <c r="E29" t="str">
        <f>INDEX('HPCD Cost Summary'!$F$3:$F$12,MATCH('Raw HPCD Costs'!$C29,'HPCD Cost Summary'!$C$3:$C$12),0)</f>
        <v>Compact</v>
      </c>
      <c r="F29" s="4">
        <v>998.6</v>
      </c>
      <c r="G29" t="s">
        <v>29</v>
      </c>
      <c r="H29" s="2" t="s">
        <v>61</v>
      </c>
    </row>
    <row r="30" spans="2:8" x14ac:dyDescent="0.3">
      <c r="B30" t="s">
        <v>14</v>
      </c>
      <c r="C30" t="s">
        <v>58</v>
      </c>
      <c r="D30">
        <f>INDEX('HPCD Cost Summary'!$L$3:$L$12,MATCH('Raw HPCD Costs'!$C30,'HPCD Cost Summary'!$C$3:$C$12),0)</f>
        <v>240</v>
      </c>
      <c r="E30" t="str">
        <f>INDEX('HPCD Cost Summary'!$F$3:$F$12,MATCH('Raw HPCD Costs'!$C30,'HPCD Cost Summary'!$C$3:$C$12),0)</f>
        <v>Compact</v>
      </c>
      <c r="F30" s="4">
        <v>998.6</v>
      </c>
      <c r="G30" t="s">
        <v>23</v>
      </c>
      <c r="H30" s="2" t="s">
        <v>62</v>
      </c>
    </row>
    <row r="31" spans="2:8" x14ac:dyDescent="0.3">
      <c r="B31" t="s">
        <v>14</v>
      </c>
      <c r="C31" t="s">
        <v>58</v>
      </c>
      <c r="D31">
        <f>INDEX('HPCD Cost Summary'!$L$3:$L$12,MATCH('Raw HPCD Costs'!$C31,'HPCD Cost Summary'!$C$3:$C$12),0)</f>
        <v>240</v>
      </c>
      <c r="E31" t="str">
        <f>INDEX('HPCD Cost Summary'!$F$3:$F$12,MATCH('Raw HPCD Costs'!$C31,'HPCD Cost Summary'!$C$3:$C$12),0)</f>
        <v>Compact</v>
      </c>
      <c r="F31" s="4">
        <v>999.99</v>
      </c>
      <c r="G31" t="s">
        <v>53</v>
      </c>
      <c r="H31" s="2" t="s">
        <v>63</v>
      </c>
    </row>
    <row r="32" spans="2:8" x14ac:dyDescent="0.3">
      <c r="B32" t="s">
        <v>14</v>
      </c>
      <c r="C32" t="s">
        <v>58</v>
      </c>
      <c r="D32">
        <f>INDEX('HPCD Cost Summary'!$L$3:$L$12,MATCH('Raw HPCD Costs'!$C32,'HPCD Cost Summary'!$C$3:$C$12),0)</f>
        <v>240</v>
      </c>
      <c r="E32" t="str">
        <f>INDEX('HPCD Cost Summary'!$F$3:$F$12,MATCH('Raw HPCD Costs'!$C32,'HPCD Cost Summary'!$C$3:$C$12),0)</f>
        <v>Compact</v>
      </c>
      <c r="F32" s="4">
        <v>899</v>
      </c>
      <c r="G32" t="s">
        <v>31</v>
      </c>
      <c r="H32" s="2" t="s">
        <v>64</v>
      </c>
    </row>
    <row r="33" spans="2:8" x14ac:dyDescent="0.3">
      <c r="B33" t="s">
        <v>14</v>
      </c>
      <c r="C33" t="s">
        <v>58</v>
      </c>
      <c r="D33">
        <f>INDEX('HPCD Cost Summary'!$L$3:$L$12,MATCH('Raw HPCD Costs'!$C33,'HPCD Cost Summary'!$C$3:$C$12),0)</f>
        <v>240</v>
      </c>
      <c r="E33" t="str">
        <f>INDEX('HPCD Cost Summary'!$F$3:$F$12,MATCH('Raw HPCD Costs'!$C33,'HPCD Cost Summary'!$C$3:$C$12),0)</f>
        <v>Compact</v>
      </c>
      <c r="F33" s="4">
        <v>701.99</v>
      </c>
      <c r="G33" t="s">
        <v>65</v>
      </c>
      <c r="H33" s="2" t="s">
        <v>66</v>
      </c>
    </row>
    <row r="34" spans="2:8" x14ac:dyDescent="0.3">
      <c r="B34" t="s">
        <v>15</v>
      </c>
      <c r="C34" t="s">
        <v>68</v>
      </c>
      <c r="D34" t="str">
        <f>INDEX('HPCD Cost Summary'!$L$3:$L$12,MATCH('Raw HPCD Costs'!$C34,'HPCD Cost Summary'!$C$3:$C$12),0)</f>
        <v>Any</v>
      </c>
      <c r="E34" t="str">
        <f>INDEX('HPCD Cost Summary'!$F$3:$F$12,MATCH('Raw HPCD Costs'!$C34,'HPCD Cost Summary'!$C$3:$C$12),0)</f>
        <v>Standard</v>
      </c>
      <c r="F34" s="4">
        <v>1259</v>
      </c>
      <c r="G34" t="s">
        <v>23</v>
      </c>
      <c r="H34" s="2" t="s">
        <v>69</v>
      </c>
    </row>
    <row r="35" spans="2:8" x14ac:dyDescent="0.3">
      <c r="B35" t="s">
        <v>15</v>
      </c>
      <c r="C35" t="s">
        <v>68</v>
      </c>
      <c r="D35" t="str">
        <f>INDEX('HPCD Cost Summary'!$L$3:$L$12,MATCH('Raw HPCD Costs'!$C35,'HPCD Cost Summary'!$C$3:$C$12),0)</f>
        <v>Any</v>
      </c>
      <c r="E35" t="str">
        <f>INDEX('HPCD Cost Summary'!$F$3:$F$12,MATCH('Raw HPCD Costs'!$C35,'HPCD Cost Summary'!$C$3:$C$12),0)</f>
        <v>Standard</v>
      </c>
      <c r="F35" s="4">
        <v>1259.0999999999999</v>
      </c>
      <c r="G35" t="s">
        <v>49</v>
      </c>
      <c r="H35" s="2" t="s">
        <v>70</v>
      </c>
    </row>
    <row r="36" spans="2:8" x14ac:dyDescent="0.3">
      <c r="B36" t="s">
        <v>15</v>
      </c>
      <c r="C36" t="s">
        <v>68</v>
      </c>
      <c r="D36" t="str">
        <f>INDEX('HPCD Cost Summary'!$L$3:$L$12,MATCH('Raw HPCD Costs'!$C36,'HPCD Cost Summary'!$C$3:$C$12),0)</f>
        <v>Any</v>
      </c>
      <c r="E36" t="str">
        <f>INDEX('HPCD Cost Summary'!$F$3:$F$12,MATCH('Raw HPCD Costs'!$C36,'HPCD Cost Summary'!$C$3:$C$12),0)</f>
        <v>Standard</v>
      </c>
      <c r="F36" s="4">
        <v>1254.0999999999999</v>
      </c>
      <c r="G36" t="s">
        <v>29</v>
      </c>
      <c r="H36" s="2" t="s">
        <v>71</v>
      </c>
    </row>
    <row r="37" spans="2:8" x14ac:dyDescent="0.3">
      <c r="B37" t="s">
        <v>15</v>
      </c>
      <c r="C37" t="s">
        <v>68</v>
      </c>
      <c r="D37" t="str">
        <f>INDEX('HPCD Cost Summary'!$L$3:$L$12,MATCH('Raw HPCD Costs'!$C37,'HPCD Cost Summary'!$C$3:$C$12),0)</f>
        <v>Any</v>
      </c>
      <c r="E37" t="str">
        <f>INDEX('HPCD Cost Summary'!$F$3:$F$12,MATCH('Raw HPCD Costs'!$C37,'HPCD Cost Summary'!$C$3:$C$12),0)</f>
        <v>Standard</v>
      </c>
      <c r="F37" s="4">
        <v>1234.0899999999999</v>
      </c>
      <c r="G37" t="s">
        <v>67</v>
      </c>
      <c r="H37" s="2" t="s">
        <v>72</v>
      </c>
    </row>
    <row r="38" spans="2:8" x14ac:dyDescent="0.3">
      <c r="B38" t="s">
        <v>15</v>
      </c>
      <c r="C38" t="s">
        <v>68</v>
      </c>
      <c r="D38" t="str">
        <f>INDEX('HPCD Cost Summary'!$L$3:$L$12,MATCH('Raw HPCD Costs'!$C38,'HPCD Cost Summary'!$C$3:$C$12),0)</f>
        <v>Any</v>
      </c>
      <c r="E38" t="str">
        <f>INDEX('HPCD Cost Summary'!$F$3:$F$12,MATCH('Raw HPCD Costs'!$C38,'HPCD Cost Summary'!$C$3:$C$12),0)</f>
        <v>Standard</v>
      </c>
      <c r="F38" s="4">
        <v>1239</v>
      </c>
      <c r="G38" t="s">
        <v>31</v>
      </c>
      <c r="H38" s="2" t="s">
        <v>73</v>
      </c>
    </row>
    <row r="39" spans="2:8" x14ac:dyDescent="0.3">
      <c r="B39" t="s">
        <v>15</v>
      </c>
      <c r="C39" t="s">
        <v>68</v>
      </c>
      <c r="D39" t="str">
        <f>INDEX('HPCD Cost Summary'!$L$3:$L$12,MATCH('Raw HPCD Costs'!$C39,'HPCD Cost Summary'!$C$3:$C$12),0)</f>
        <v>Any</v>
      </c>
      <c r="E39" t="str">
        <f>INDEX('HPCD Cost Summary'!$F$3:$F$12,MATCH('Raw HPCD Costs'!$C39,'HPCD Cost Summary'!$C$3:$C$12),0)</f>
        <v>Standard</v>
      </c>
      <c r="F39" s="4">
        <v>1254.0999999999999</v>
      </c>
      <c r="G39" t="s">
        <v>26</v>
      </c>
      <c r="H39" s="2" t="s">
        <v>74</v>
      </c>
    </row>
    <row r="40" spans="2:8" x14ac:dyDescent="0.3">
      <c r="B40" t="s">
        <v>15</v>
      </c>
      <c r="C40" t="s">
        <v>75</v>
      </c>
      <c r="D40" t="str">
        <f>INDEX('HPCD Cost Summary'!$L$3:$L$12,MATCH('Raw HPCD Costs'!$C40,'HPCD Cost Summary'!$C$3:$C$12),0)</f>
        <v>Any</v>
      </c>
      <c r="E40" t="str">
        <f>INDEX('HPCD Cost Summary'!$F$3:$F$12,MATCH('Raw HPCD Costs'!$C40,'HPCD Cost Summary'!$C$3:$C$12),0)</f>
        <v>Standard</v>
      </c>
      <c r="F40" s="4">
        <v>1704.1</v>
      </c>
      <c r="G40" t="s">
        <v>23</v>
      </c>
      <c r="H40" s="2" t="s">
        <v>76</v>
      </c>
    </row>
    <row r="41" spans="2:8" x14ac:dyDescent="0.3">
      <c r="B41" t="s">
        <v>15</v>
      </c>
      <c r="C41" t="s">
        <v>75</v>
      </c>
      <c r="D41" t="str">
        <f>INDEX('HPCD Cost Summary'!$L$3:$L$12,MATCH('Raw HPCD Costs'!$C41,'HPCD Cost Summary'!$C$3:$C$12),0)</f>
        <v>Any</v>
      </c>
      <c r="E41" t="str">
        <f>INDEX('HPCD Cost Summary'!$F$3:$F$12,MATCH('Raw HPCD Costs'!$C41,'HPCD Cost Summary'!$C$3:$C$12),0)</f>
        <v>Standard</v>
      </c>
      <c r="F41" s="4">
        <v>1709.1</v>
      </c>
      <c r="G41" t="s">
        <v>49</v>
      </c>
      <c r="H41" s="2" t="s">
        <v>77</v>
      </c>
    </row>
    <row r="42" spans="2:8" x14ac:dyDescent="0.3">
      <c r="B42" t="s">
        <v>15</v>
      </c>
      <c r="C42" t="s">
        <v>75</v>
      </c>
      <c r="D42" t="str">
        <f>INDEX('HPCD Cost Summary'!$L$3:$L$12,MATCH('Raw HPCD Costs'!$C42,'HPCD Cost Summary'!$C$3:$C$12),0)</f>
        <v>Any</v>
      </c>
      <c r="E42" t="str">
        <f>INDEX('HPCD Cost Summary'!$F$3:$F$12,MATCH('Raw HPCD Costs'!$C42,'HPCD Cost Summary'!$C$3:$C$12),0)</f>
        <v>Standard</v>
      </c>
      <c r="F42" s="4">
        <v>1704.1</v>
      </c>
      <c r="G42" t="s">
        <v>29</v>
      </c>
      <c r="H42" s="2" t="s">
        <v>78</v>
      </c>
    </row>
    <row r="43" spans="2:8" x14ac:dyDescent="0.3">
      <c r="B43" t="s">
        <v>15</v>
      </c>
      <c r="C43" t="s">
        <v>75</v>
      </c>
      <c r="D43" t="str">
        <f>INDEX('HPCD Cost Summary'!$L$3:$L$12,MATCH('Raw HPCD Costs'!$C43,'HPCD Cost Summary'!$C$3:$C$12),0)</f>
        <v>Any</v>
      </c>
      <c r="E43" t="str">
        <f>INDEX('HPCD Cost Summary'!$F$3:$F$12,MATCH('Raw HPCD Costs'!$C43,'HPCD Cost Summary'!$C$3:$C$12),0)</f>
        <v>Standard</v>
      </c>
      <c r="F43" s="4">
        <v>1639</v>
      </c>
      <c r="G43" t="s">
        <v>31</v>
      </c>
      <c r="H43" s="2" t="s">
        <v>79</v>
      </c>
    </row>
    <row r="44" spans="2:8" x14ac:dyDescent="0.3">
      <c r="B44" t="s">
        <v>15</v>
      </c>
      <c r="C44" t="s">
        <v>75</v>
      </c>
      <c r="D44" t="str">
        <f>INDEX('HPCD Cost Summary'!$L$3:$L$12,MATCH('Raw HPCD Costs'!$C44,'HPCD Cost Summary'!$C$3:$C$12),0)</f>
        <v>Any</v>
      </c>
      <c r="E44" t="str">
        <f>INDEX('HPCD Cost Summary'!$F$3:$F$12,MATCH('Raw HPCD Costs'!$C44,'HPCD Cost Summary'!$C$3:$C$12),0)</f>
        <v>Standard</v>
      </c>
      <c r="F44" s="4">
        <v>1704.1</v>
      </c>
      <c r="G44" t="s">
        <v>26</v>
      </c>
      <c r="H44" s="2" t="s">
        <v>80</v>
      </c>
    </row>
    <row r="45" spans="2:8" x14ac:dyDescent="0.3">
      <c r="B45" t="s">
        <v>15</v>
      </c>
      <c r="C45" t="s">
        <v>75</v>
      </c>
      <c r="D45" t="str">
        <f>INDEX('HPCD Cost Summary'!$L$3:$L$12,MATCH('Raw HPCD Costs'!$C45,'HPCD Cost Summary'!$C$3:$C$12),0)</f>
        <v>Any</v>
      </c>
      <c r="E45" t="str">
        <f>INDEX('HPCD Cost Summary'!$F$3:$F$12,MATCH('Raw HPCD Costs'!$C45,'HPCD Cost Summary'!$C$3:$C$12),0)</f>
        <v>Standard</v>
      </c>
      <c r="F45" s="4">
        <v>1804</v>
      </c>
      <c r="G45" t="s">
        <v>56</v>
      </c>
      <c r="H45" s="2" t="s">
        <v>81</v>
      </c>
    </row>
    <row r="46" spans="2:8" x14ac:dyDescent="0.3">
      <c r="B46" t="s">
        <v>15</v>
      </c>
      <c r="C46" t="s">
        <v>75</v>
      </c>
      <c r="D46" t="str">
        <f>INDEX('HPCD Cost Summary'!$L$3:$L$12,MATCH('Raw HPCD Costs'!$C46,'HPCD Cost Summary'!$C$3:$C$12),0)</f>
        <v>Any</v>
      </c>
      <c r="E46" t="str">
        <f>INDEX('HPCD Cost Summary'!$F$3:$F$12,MATCH('Raw HPCD Costs'!$C46,'HPCD Cost Summary'!$C$3:$C$12),0)</f>
        <v>Standard</v>
      </c>
      <c r="F46" s="4">
        <v>1638.99</v>
      </c>
      <c r="G46" t="s">
        <v>67</v>
      </c>
      <c r="H46" s="2" t="s">
        <v>82</v>
      </c>
    </row>
    <row r="47" spans="2:8" x14ac:dyDescent="0.3">
      <c r="B47" t="s">
        <v>15</v>
      </c>
      <c r="C47" t="s">
        <v>75</v>
      </c>
      <c r="D47" t="str">
        <f>INDEX('HPCD Cost Summary'!$L$3:$L$12,MATCH('Raw HPCD Costs'!$C47,'HPCD Cost Summary'!$C$3:$C$12),0)</f>
        <v>Any</v>
      </c>
      <c r="E47" t="str">
        <f>INDEX('HPCD Cost Summary'!$F$3:$F$12,MATCH('Raw HPCD Costs'!$C47,'HPCD Cost Summary'!$C$3:$C$12),0)</f>
        <v>Standard</v>
      </c>
      <c r="F47" s="4">
        <v>1704.1</v>
      </c>
      <c r="G47" t="s">
        <v>83</v>
      </c>
      <c r="H47" s="2" t="s">
        <v>84</v>
      </c>
    </row>
    <row r="48" spans="2:8" x14ac:dyDescent="0.3">
      <c r="B48" t="s">
        <v>11</v>
      </c>
      <c r="C48" t="s">
        <v>85</v>
      </c>
      <c r="D48">
        <f>INDEX('HPCD Cost Summary'!$L$3:$L$12,MATCH('Raw HPCD Costs'!$C48,'HPCD Cost Summary'!$C$3:$C$12),0)</f>
        <v>240</v>
      </c>
      <c r="E48" t="str">
        <f>INDEX('HPCD Cost Summary'!$F$3:$F$12,MATCH('Raw HPCD Costs'!$C48,'HPCD Cost Summary'!$C$3:$C$12),0)</f>
        <v>Compact</v>
      </c>
      <c r="F48" s="4">
        <v>1799</v>
      </c>
      <c r="G48" t="s">
        <v>86</v>
      </c>
      <c r="H48" s="2" t="s">
        <v>87</v>
      </c>
    </row>
    <row r="49" spans="2:8" x14ac:dyDescent="0.3">
      <c r="B49" t="s">
        <v>11</v>
      </c>
      <c r="C49" t="s">
        <v>85</v>
      </c>
      <c r="D49">
        <f>INDEX('HPCD Cost Summary'!$L$3:$L$12,MATCH('Raw HPCD Costs'!$C49,'HPCD Cost Summary'!$C$3:$C$12),0)</f>
        <v>240</v>
      </c>
      <c r="E49" t="str">
        <f>INDEX('HPCD Cost Summary'!$F$3:$F$12,MATCH('Raw HPCD Costs'!$C49,'HPCD Cost Summary'!$C$3:$C$12),0)</f>
        <v>Compact</v>
      </c>
      <c r="F49" s="4">
        <v>1799</v>
      </c>
      <c r="G49" t="s">
        <v>88</v>
      </c>
      <c r="H49" s="2" t="s">
        <v>89</v>
      </c>
    </row>
    <row r="50" spans="2:8" x14ac:dyDescent="0.3">
      <c r="B50" t="s">
        <v>11</v>
      </c>
      <c r="C50" t="s">
        <v>85</v>
      </c>
      <c r="D50">
        <f>INDEX('HPCD Cost Summary'!$L$3:$L$12,MATCH('Raw HPCD Costs'!$C50,'HPCD Cost Summary'!$C$3:$C$12),0)</f>
        <v>240</v>
      </c>
      <c r="E50" t="str">
        <f>INDEX('HPCD Cost Summary'!$F$3:$F$12,MATCH('Raw HPCD Costs'!$C50,'HPCD Cost Summary'!$C$3:$C$12),0)</f>
        <v>Compact</v>
      </c>
      <c r="F50" s="4">
        <v>1799</v>
      </c>
      <c r="G50" t="s">
        <v>91</v>
      </c>
      <c r="H50" s="2" t="s">
        <v>90</v>
      </c>
    </row>
  </sheetData>
  <hyperlinks>
    <hyperlink ref="H4" r:id="rId1" xr:uid="{43DE374C-3289-4F3F-B287-EDE12375F2AB}"/>
    <hyperlink ref="H5" r:id="rId2" xr:uid="{F927DE48-5416-47F3-A753-5EEB7C62AEEC}"/>
    <hyperlink ref="H3" r:id="rId3" xr:uid="{252AB9D1-104B-449F-97D7-868D9E438942}"/>
    <hyperlink ref="H6" r:id="rId4" xr:uid="{7C77AC9B-F7B5-4A08-92BA-680B6EE08F7C}"/>
    <hyperlink ref="H7" r:id="rId5" xr:uid="{DFFC8A97-23FE-4C82-9EDA-C41F65279435}"/>
    <hyperlink ref="H8" r:id="rId6" xr:uid="{5F6A25AD-8981-4F49-8392-B3F018D5D5A4}"/>
    <hyperlink ref="H9" r:id="rId7" xr:uid="{72B35E8A-F6CE-460D-9F24-35834FF0E83F}"/>
    <hyperlink ref="H10" r:id="rId8" xr:uid="{F51C1068-885E-4824-BD2E-6D9F106B24AB}"/>
    <hyperlink ref="H11" r:id="rId9" xr:uid="{03A0ED42-516E-4654-BE61-23FD20388B1B}"/>
    <hyperlink ref="H12" r:id="rId10" xr:uid="{94FD50EA-6BC6-4207-B960-B5B82D504817}"/>
    <hyperlink ref="H13" r:id="rId11" xr:uid="{15EBF28B-85CD-4ABC-A480-73F619AAA4F3}"/>
    <hyperlink ref="H14" r:id="rId12" xr:uid="{FFA243A4-C2A4-48F3-BF60-750539ABF58C}"/>
    <hyperlink ref="H15" r:id="rId13" xr:uid="{9305FD0A-144D-4CAE-B633-48ABD9A535D4}"/>
    <hyperlink ref="H16" r:id="rId14" xr:uid="{A6C7E9AA-04E0-4BC0-8D5A-8FBDEE67C108}"/>
    <hyperlink ref="H17" r:id="rId15" xr:uid="{53D6F01D-017B-4B7F-8F22-606B585584E0}"/>
    <hyperlink ref="H18" r:id="rId16" xr:uid="{E7991C03-67EF-4FDB-B47A-C3E171012737}"/>
    <hyperlink ref="H19" r:id="rId17" xr:uid="{781C73F5-FEED-4751-8296-4A2E2F963626}"/>
    <hyperlink ref="H20" r:id="rId18" xr:uid="{75ED19D6-7A50-429C-8409-231F8FDFE630}"/>
    <hyperlink ref="H21" r:id="rId19" xr:uid="{3E744A02-28D4-40D5-9330-8E42F34BB6A4}"/>
    <hyperlink ref="H22" r:id="rId20" xr:uid="{75B8E234-701E-40CE-93C0-01B4ABFA4ABA}"/>
    <hyperlink ref="H23" r:id="rId21" xr:uid="{240D4B38-8E6A-48C8-9B6D-C396EDBF7E8A}"/>
    <hyperlink ref="H24" r:id="rId22" xr:uid="{364FEC67-0C79-47E8-9DE8-5101657C6F5E}"/>
    <hyperlink ref="H25" r:id="rId23" xr:uid="{2B777B61-3814-4565-B92D-5705B560ED72}"/>
    <hyperlink ref="H26" r:id="rId24" xr:uid="{DA2B5972-61CC-45E3-942A-52A96329B4B1}"/>
    <hyperlink ref="H27" r:id="rId25" xr:uid="{7275E9C7-D9A7-4A10-B0E5-328C7FC2B0F5}"/>
    <hyperlink ref="H28" r:id="rId26" xr:uid="{08BF59FF-C0F7-4408-81F2-1D33DC3940BC}"/>
    <hyperlink ref="H29" r:id="rId27" xr:uid="{FB09AF1D-6C6F-43A9-A10A-38F8A5518D1D}"/>
    <hyperlink ref="H30" r:id="rId28" xr:uid="{E84616E1-906C-4D87-AFC6-2FEA4C5A1A56}"/>
    <hyperlink ref="H31" r:id="rId29" xr:uid="{9874B22B-87EB-4C5C-899D-B6AF9A7162FF}"/>
    <hyperlink ref="H32" r:id="rId30" xr:uid="{CBC94004-EC6B-4D6B-8BF0-D0D34D0596AA}"/>
    <hyperlink ref="H33" r:id="rId31" xr:uid="{2E7C68A8-8926-471F-A538-0FB78E4F48F5}"/>
    <hyperlink ref="H34" r:id="rId32" xr:uid="{3E8C17A4-E1A0-4C3C-944A-C101A844D7C6}"/>
    <hyperlink ref="H35" r:id="rId33" xr:uid="{3A8D4FFB-2FAC-4802-ADCE-4C4486EC0DC1}"/>
    <hyperlink ref="H36" r:id="rId34" xr:uid="{F2822BE2-53A1-4EF8-B9DE-C95A46A3B5FC}"/>
    <hyperlink ref="H37" r:id="rId35" xr:uid="{57C61FA9-F655-4843-853D-D987F9E2AED9}"/>
    <hyperlink ref="H38" r:id="rId36" xr:uid="{BCDE631A-1F8C-45B5-B441-0706DE54A97F}"/>
    <hyperlink ref="H39" r:id="rId37" xr:uid="{BC9C05CB-990A-4C30-AAEB-24336CB5532E}"/>
    <hyperlink ref="H40" r:id="rId38" xr:uid="{A40DFD1D-9009-4F59-9280-D1AE109C76CC}"/>
    <hyperlink ref="H41" r:id="rId39" xr:uid="{EE2EC489-0449-4B06-9DBE-B3F71F1F22AE}"/>
    <hyperlink ref="H42" r:id="rId40" xr:uid="{3A31B99E-68D5-4D0A-BB54-1D9255587007}"/>
    <hyperlink ref="H43" r:id="rId41" xr:uid="{659CC5DC-7D75-42D2-8623-7632A4C9F547}"/>
    <hyperlink ref="H44" r:id="rId42" xr:uid="{15340E83-98E5-4BC1-81CC-49E902B7C22F}"/>
    <hyperlink ref="H45" r:id="rId43" xr:uid="{C44F0C28-9CEC-4ED0-ADEA-C8DBB216AB97}"/>
    <hyperlink ref="H46" r:id="rId44" xr:uid="{5705B965-89F2-4648-B64C-3F8838A6C61F}"/>
    <hyperlink ref="H47" r:id="rId45" xr:uid="{2AEA3D77-3E2D-4069-89EB-00BCBB09B152}"/>
    <hyperlink ref="H48" r:id="rId46" xr:uid="{6F95F26E-145F-46F1-BD07-788CAF231E10}"/>
    <hyperlink ref="H49" r:id="rId47" xr:uid="{D080E263-FC42-4998-84E4-97939432C629}"/>
    <hyperlink ref="H50" r:id="rId48" xr:uid="{DC10DBCA-EA4E-43E8-B09A-1103D2D666C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 Summary</vt:lpstr>
      <vt:lpstr>Infrastructure Costs</vt:lpstr>
      <vt:lpstr>NGCD Cost Summary</vt:lpstr>
      <vt:lpstr>HPCD Cost Summary</vt:lpstr>
      <vt:lpstr>Raw NGCD Costs</vt:lpstr>
      <vt:lpstr>Raw HPCD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2019-11-10T21:28:02Z</dcterms:modified>
</cp:coreProperties>
</file>